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31937\Enagás, S.A\Gestión de la Capacidad - CC.II EUROPEAS\8. Resultados de Subastas ATM\Resultados WEB\"/>
    </mc:Choice>
  </mc:AlternateContent>
  <xr:revisionPtr revIDLastSave="24" documentId="113_{5C35FA50-C83A-49FD-894F-E6D901D3680D}" xr6:coauthVersionLast="36" xr6:coauthVersionMax="47" xr10:uidLastSave="{23114873-5953-4709-A22A-838F5D6AAE77}"/>
  <bookViews>
    <workbookView xWindow="14580" yWindow="30" windowWidth="14220" windowHeight="11700" tabRatio="727" firstSheet="45" activeTab="50" xr2:uid="{00000000-000D-0000-FFFF-FFFF00000000}"/>
  </bookViews>
  <sheets>
    <sheet name="Main Page" sheetId="11" r:id="rId1"/>
    <sheet name="2021 Gas Year Auction Calendar" sheetId="127" state="hidden" r:id="rId2"/>
    <sheet name="Calendar" sheetId="12" state="hidden" r:id="rId3"/>
    <sheet name="Yearly Prod. Template" sheetId="79" state="hidden" r:id="rId4"/>
    <sheet name="Quarterly Prod. Template" sheetId="91" state="hidden" r:id="rId5"/>
    <sheet name="Monthly Prod. Template" sheetId="92" state="hidden" r:id="rId6"/>
    <sheet name="21-22 Gas Year Auction Calen" sheetId="143" state="hidden" r:id="rId7"/>
    <sheet name="22-23 Gas Year Auction Calen" sheetId="165" r:id="rId8"/>
    <sheet name="Yearly Product 2021" sheetId="137" r:id="rId9"/>
    <sheet name="Quarterly Product (1) 2021" sheetId="138" r:id="rId10"/>
    <sheet name="Monthly Product Oct. 2021" sheetId="139" r:id="rId11"/>
    <sheet name="Monthly Product Nov. 2021" sheetId="140" r:id="rId12"/>
    <sheet name="Quarterly Product (2) 2021" sheetId="141" r:id="rId13"/>
    <sheet name="Monthly Product Dec. 2021" sheetId="142" r:id="rId14"/>
    <sheet name="Monthly Product Jan. 2022" sheetId="144" r:id="rId15"/>
    <sheet name="Monthly Product Feb. 2022" sheetId="145" r:id="rId16"/>
    <sheet name="Quarterly Product (3) 2021" sheetId="146" r:id="rId17"/>
    <sheet name="Monthly Product Mar. 2022" sheetId="147" r:id="rId18"/>
    <sheet name="Monthly Product Apr. 2022" sheetId="148" r:id="rId19"/>
    <sheet name="Monthly Product May. 2022" sheetId="149" r:id="rId20"/>
    <sheet name="Quarterly Product (4) 2021" sheetId="150" r:id="rId21"/>
    <sheet name="Monthly Product Jun. 2022" sheetId="151" r:id="rId22"/>
    <sheet name="Yearly Product 2022" sheetId="152" r:id="rId23"/>
    <sheet name="Monthly Product Jul. 2022" sheetId="153" r:id="rId24"/>
    <sheet name="Monthly Product Aug. 2022" sheetId="154" r:id="rId25"/>
    <sheet name="Quaterly Product (1) 2022" sheetId="155" r:id="rId26"/>
    <sheet name="Monthly Product Sep. 2022" sheetId="156" r:id="rId27"/>
    <sheet name="Monthly Product Oct. 2022" sheetId="157" r:id="rId28"/>
    <sheet name="Monthly Product Nov. 2022" sheetId="158" r:id="rId29"/>
    <sheet name="Quaterly Product (2) 2022" sheetId="159" r:id="rId30"/>
    <sheet name="Monthly Product Dec. 2022" sheetId="160" r:id="rId31"/>
    <sheet name="Monthly Product Jan. 2023" sheetId="161" r:id="rId32"/>
    <sheet name="Monthly Product Feb. 2023" sheetId="162" r:id="rId33"/>
    <sheet name="Quaterly Product (3) 2023" sheetId="163" r:id="rId34"/>
    <sheet name="Monthly Product Mar. 2023" sheetId="164" r:id="rId35"/>
    <sheet name="Monthly Product Apr. 2023" sheetId="166" r:id="rId36"/>
    <sheet name="Monthly Product May. 2023" sheetId="167" r:id="rId37"/>
    <sheet name="Quaterly Product (4) 2023" sheetId="168" r:id="rId38"/>
    <sheet name="Monthly Product Jun. 2023" sheetId="169" r:id="rId39"/>
    <sheet name="Yearly Product 2023" sheetId="170" r:id="rId40"/>
    <sheet name="Monthly Product Jul. 2023" sheetId="171" r:id="rId41"/>
    <sheet name="Monthly Product Aug. 2023" sheetId="172" r:id="rId42"/>
    <sheet name="Quaterly Product (1) 2023" sheetId="173" r:id="rId43"/>
    <sheet name="Monthly Product Sep. 2023" sheetId="174" r:id="rId44"/>
    <sheet name="Monthly Product Oct. 2023" sheetId="175" r:id="rId45"/>
    <sheet name="Monthly Product Nov. 2023" sheetId="176" r:id="rId46"/>
    <sheet name="Quaterly Product (2) 2023" sheetId="177" r:id="rId47"/>
    <sheet name="Monthly Product Dec. 2023" sheetId="178" r:id="rId48"/>
    <sheet name="Monthly Product Jan. 2024" sheetId="179" r:id="rId49"/>
    <sheet name="Monthly Product Feb. 2024" sheetId="180" r:id="rId50"/>
    <sheet name="Quaterly Product (3) 2024" sheetId="181" r:id="rId51"/>
  </sheets>
  <definedNames>
    <definedName name="_xlnm._FilterDatabase" localSheetId="1" hidden="1">'2021 Gas Year Auction Calendar'!$B$5:$D$26</definedName>
    <definedName name="_xlnm._FilterDatabase" localSheetId="6" hidden="1">'21-22 Gas Year Auction Calen'!$B$5:$D$33</definedName>
    <definedName name="_xlnm._FilterDatabase" localSheetId="7" hidden="1">'22-23 Gas Year Auction Calen'!#REF!</definedName>
    <definedName name="_xlnm.Print_Area" localSheetId="1">'2021 Gas Year Auction Calendar'!$A$1:$G$30</definedName>
    <definedName name="_xlnm.Print_Area" localSheetId="6">'21-22 Gas Year Auction Calen'!$A$1:$G$37</definedName>
    <definedName name="_xlnm.Print_Area" localSheetId="7">'22-23 Gas Year Auction Calen'!$A$1:$D$37</definedName>
    <definedName name="_xlnm.Print_Area" localSheetId="2">Calendar!$A$1:$G$30</definedName>
    <definedName name="_xlnm.Print_Area" localSheetId="0">'Main Page'!$A$1:$G$50</definedName>
    <definedName name="_xlnm.Print_Area" localSheetId="3">'Yearly Prod. Template'!$A$1:$F$27</definedName>
    <definedName name="_xlnm.Print_Area" localSheetId="8">'Yearly Product 2021'!$A$1:$F$25</definedName>
    <definedName name="_xlnm.Print_Area" localSheetId="22">'Yearly Product 2022'!$A$1:$F$25</definedName>
    <definedName name="_xlnm.Print_Titles" localSheetId="1">'2021 Gas Year Auction Calendar'!$2:$2</definedName>
    <definedName name="_xlnm.Print_Titles" localSheetId="6">'21-22 Gas Year Auction Calen'!$2:$2</definedName>
    <definedName name="_xlnm.Print_Titles" localSheetId="7">'22-23 Gas Year Auction Calen'!$2:$2</definedName>
    <definedName name="_xlnm.Print_Titles" localSheetId="2">Calendar!$2:$2</definedName>
    <definedName name="_xlnm.Print_Titles" localSheetId="3">'Yearly Prod. Template'!$A:$A</definedName>
    <definedName name="_xlnm.Print_Titles" localSheetId="8">'Yearly Product 2021'!$A:$A</definedName>
    <definedName name="_xlnm.Print_Titles" localSheetId="22">'Yearly Product 2022'!$A:$A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81" l="1"/>
  <c r="E33" i="181"/>
  <c r="F27" i="181"/>
  <c r="D27" i="181"/>
  <c r="F26" i="181"/>
  <c r="D26" i="181"/>
  <c r="G17" i="181"/>
  <c r="E17" i="181"/>
  <c r="F12" i="181"/>
  <c r="D12" i="181"/>
  <c r="F11" i="181"/>
  <c r="D11" i="181"/>
  <c r="F10" i="181"/>
  <c r="D10" i="181"/>
  <c r="F28" i="181" l="1"/>
  <c r="D28" i="181"/>
  <c r="E27" i="180"/>
  <c r="E15" i="180"/>
  <c r="D23" i="180"/>
  <c r="D22" i="180"/>
  <c r="D11" i="180"/>
  <c r="D10" i="180"/>
  <c r="D12" i="180" l="1"/>
  <c r="D24" i="180"/>
  <c r="E27" i="179"/>
  <c r="D23" i="179"/>
  <c r="D22" i="179"/>
  <c r="E15" i="179"/>
  <c r="D11" i="179"/>
  <c r="D10" i="179"/>
  <c r="D12" i="179" l="1"/>
  <c r="D24" i="179"/>
  <c r="E27" i="178"/>
  <c r="D23" i="178"/>
  <c r="D22" i="178"/>
  <c r="E15" i="178"/>
  <c r="D11" i="178"/>
  <c r="D10" i="178"/>
  <c r="D12" i="178" l="1"/>
  <c r="D24" i="178"/>
  <c r="I33" i="177"/>
  <c r="G33" i="177"/>
  <c r="E33" i="177"/>
  <c r="H27" i="177"/>
  <c r="F27" i="177"/>
  <c r="D27" i="177"/>
  <c r="H26" i="177"/>
  <c r="F26" i="177"/>
  <c r="D26" i="177"/>
  <c r="I17" i="177"/>
  <c r="G17" i="177"/>
  <c r="E17" i="177"/>
  <c r="H11" i="177"/>
  <c r="F11" i="177"/>
  <c r="D11" i="177"/>
  <c r="H10" i="177"/>
  <c r="H12" i="177" s="1"/>
  <c r="F10" i="177"/>
  <c r="D10" i="177"/>
  <c r="D12" i="177" l="1"/>
  <c r="F12" i="177"/>
  <c r="D28" i="177"/>
  <c r="F28" i="177"/>
  <c r="H28" i="177"/>
  <c r="E27" i="176"/>
  <c r="E15" i="176"/>
  <c r="D23" i="176"/>
  <c r="D22" i="176"/>
  <c r="D11" i="176"/>
  <c r="D10" i="176"/>
  <c r="E27" i="175"/>
  <c r="D23" i="175"/>
  <c r="D22" i="175"/>
  <c r="E15" i="175"/>
  <c r="D11" i="175"/>
  <c r="D10" i="175"/>
  <c r="D12" i="176" l="1"/>
  <c r="D24" i="176"/>
  <c r="D12" i="175"/>
  <c r="D24" i="175"/>
  <c r="E27" i="174"/>
  <c r="D23" i="174"/>
  <c r="D22" i="174"/>
  <c r="E15" i="174"/>
  <c r="D11" i="174"/>
  <c r="D10" i="174"/>
  <c r="D12" i="174" l="1"/>
  <c r="D24" i="174"/>
  <c r="K33" i="173"/>
  <c r="I33" i="173"/>
  <c r="G33" i="173"/>
  <c r="E33" i="173"/>
  <c r="J27" i="173"/>
  <c r="H27" i="173"/>
  <c r="F27" i="173"/>
  <c r="D27" i="173"/>
  <c r="J26" i="173"/>
  <c r="J28" i="173" s="1"/>
  <c r="H26" i="173"/>
  <c r="H28" i="173" s="1"/>
  <c r="F26" i="173"/>
  <c r="F28" i="173" s="1"/>
  <c r="D26" i="173"/>
  <c r="K17" i="173"/>
  <c r="I17" i="173"/>
  <c r="G17" i="173"/>
  <c r="E17" i="173"/>
  <c r="J11" i="173"/>
  <c r="H11" i="173"/>
  <c r="F11" i="173"/>
  <c r="J10" i="173"/>
  <c r="H10" i="173"/>
  <c r="F10" i="173"/>
  <c r="D10" i="173"/>
  <c r="D12" i="173" s="1"/>
  <c r="F12" i="173" l="1"/>
  <c r="H12" i="173"/>
  <c r="J12" i="173"/>
  <c r="D28" i="173"/>
  <c r="E27" i="172"/>
  <c r="D23" i="172"/>
  <c r="D22" i="172"/>
  <c r="E15" i="172"/>
  <c r="D11" i="172"/>
  <c r="D10" i="172"/>
  <c r="D12" i="172" l="1"/>
  <c r="D24" i="172"/>
  <c r="E27" i="171"/>
  <c r="D23" i="171"/>
  <c r="D22" i="171"/>
  <c r="E15" i="171"/>
  <c r="D11" i="171"/>
  <c r="D10" i="171"/>
  <c r="D12" i="171" l="1"/>
  <c r="D24" i="171"/>
  <c r="E27" i="170"/>
  <c r="D23" i="170"/>
  <c r="I22" i="170"/>
  <c r="H22" i="170"/>
  <c r="G22" i="170"/>
  <c r="F22" i="170"/>
  <c r="D22" i="170"/>
  <c r="E15" i="170"/>
  <c r="D12" i="170"/>
  <c r="D11" i="170"/>
  <c r="I10" i="170"/>
  <c r="H10" i="170"/>
  <c r="G10" i="170"/>
  <c r="F10" i="170"/>
  <c r="D10" i="170"/>
  <c r="D24" i="170" l="1"/>
  <c r="E27" i="169"/>
  <c r="D23" i="169"/>
  <c r="D22" i="169"/>
  <c r="E15" i="169"/>
  <c r="D11" i="169"/>
  <c r="D10" i="169"/>
  <c r="D12" i="169" l="1"/>
  <c r="D24" i="169"/>
  <c r="E33" i="168"/>
  <c r="D27" i="168"/>
  <c r="D26" i="168"/>
  <c r="E17" i="168"/>
  <c r="D11" i="168"/>
  <c r="D10" i="168"/>
  <c r="D12" i="168" l="1"/>
  <c r="D28" i="168"/>
  <c r="E27" i="167"/>
  <c r="D23" i="167"/>
  <c r="D22" i="167"/>
  <c r="D24" i="167" s="1"/>
  <c r="E15" i="167"/>
  <c r="D11" i="167"/>
  <c r="D10" i="167"/>
  <c r="D12" i="167" l="1"/>
  <c r="E27" i="166"/>
  <c r="D23" i="166"/>
  <c r="D22" i="166"/>
  <c r="E15" i="166"/>
  <c r="D11" i="166"/>
  <c r="D10" i="166"/>
  <c r="D12" i="166" l="1"/>
  <c r="D24" i="166"/>
  <c r="E27" i="164"/>
  <c r="D23" i="164"/>
  <c r="D22" i="164"/>
  <c r="E15" i="164"/>
  <c r="D11" i="164"/>
  <c r="D10" i="164"/>
  <c r="D12" i="164" l="1"/>
  <c r="D24" i="164"/>
  <c r="G33" i="163"/>
  <c r="E33" i="163"/>
  <c r="F27" i="163"/>
  <c r="D27" i="163"/>
  <c r="F26" i="163"/>
  <c r="D26" i="163"/>
  <c r="G17" i="163"/>
  <c r="E17" i="163"/>
  <c r="F11" i="163"/>
  <c r="D11" i="163"/>
  <c r="F10" i="163"/>
  <c r="F12" i="163" s="1"/>
  <c r="D10" i="163"/>
  <c r="D12" i="163" l="1"/>
  <c r="D28" i="163"/>
  <c r="F28" i="163"/>
  <c r="E27" i="162"/>
  <c r="E15" i="162"/>
  <c r="D23" i="162" l="1"/>
  <c r="D22" i="162"/>
  <c r="D11" i="162"/>
  <c r="D10" i="162"/>
  <c r="D12" i="162" l="1"/>
  <c r="D24" i="162"/>
  <c r="E27" i="161"/>
  <c r="D23" i="161"/>
  <c r="D22" i="161"/>
  <c r="E15" i="161"/>
  <c r="D11" i="161"/>
  <c r="D10" i="161"/>
  <c r="D12" i="161" l="1"/>
  <c r="D24" i="161"/>
  <c r="K33" i="138"/>
  <c r="I33" i="138"/>
  <c r="G33" i="138"/>
  <c r="D33" i="138"/>
  <c r="E33" i="138" s="1"/>
  <c r="J27" i="138"/>
  <c r="H27" i="138"/>
  <c r="F27" i="138"/>
  <c r="D27" i="138"/>
  <c r="J26" i="138"/>
  <c r="H26" i="138"/>
  <c r="F26" i="138"/>
  <c r="F28" i="138" s="1"/>
  <c r="D26" i="138"/>
  <c r="K17" i="138"/>
  <c r="I17" i="138"/>
  <c r="G17" i="138"/>
  <c r="D17" i="138"/>
  <c r="E17" i="138" s="1"/>
  <c r="J11" i="138"/>
  <c r="H11" i="138"/>
  <c r="F11" i="138"/>
  <c r="J10" i="138"/>
  <c r="H10" i="138"/>
  <c r="F10" i="138"/>
  <c r="D10" i="138"/>
  <c r="D12" i="138" s="1"/>
  <c r="E27" i="139"/>
  <c r="D23" i="139"/>
  <c r="D22" i="139"/>
  <c r="E15" i="139"/>
  <c r="D11" i="139"/>
  <c r="D10" i="139"/>
  <c r="D12" i="139" s="1"/>
  <c r="E27" i="140"/>
  <c r="D23" i="140"/>
  <c r="D22" i="140"/>
  <c r="E15" i="140"/>
  <c r="D11" i="140"/>
  <c r="D10" i="140"/>
  <c r="D12" i="140" s="1"/>
  <c r="I33" i="141"/>
  <c r="G33" i="141"/>
  <c r="E33" i="141"/>
  <c r="H27" i="141"/>
  <c r="F27" i="141"/>
  <c r="D27" i="141"/>
  <c r="H26" i="141"/>
  <c r="H28" i="141" s="1"/>
  <c r="F26" i="141"/>
  <c r="D26" i="141"/>
  <c r="I17" i="141"/>
  <c r="G17" i="141"/>
  <c r="E17" i="141"/>
  <c r="H11" i="141"/>
  <c r="F11" i="141"/>
  <c r="D11" i="141"/>
  <c r="H10" i="141"/>
  <c r="H12" i="141" s="1"/>
  <c r="F10" i="141"/>
  <c r="D10" i="141"/>
  <c r="E27" i="142"/>
  <c r="D23" i="142"/>
  <c r="D22" i="142"/>
  <c r="E15" i="142"/>
  <c r="D11" i="142"/>
  <c r="D10" i="142"/>
  <c r="E27" i="144"/>
  <c r="D23" i="144"/>
  <c r="D22" i="144"/>
  <c r="E15" i="144"/>
  <c r="D11" i="144"/>
  <c r="D10" i="144"/>
  <c r="D12" i="144" s="1"/>
  <c r="E27" i="145"/>
  <c r="D23" i="145"/>
  <c r="D22" i="145"/>
  <c r="E15" i="145"/>
  <c r="D11" i="145"/>
  <c r="D10" i="145"/>
  <c r="D12" i="145" s="1"/>
  <c r="G33" i="146"/>
  <c r="E33" i="146"/>
  <c r="F27" i="146"/>
  <c r="D27" i="146"/>
  <c r="F26" i="146"/>
  <c r="D26" i="146"/>
  <c r="G17" i="146"/>
  <c r="E17" i="146"/>
  <c r="F11" i="146"/>
  <c r="D11" i="146"/>
  <c r="F10" i="146"/>
  <c r="D10" i="146"/>
  <c r="E27" i="147"/>
  <c r="D23" i="147"/>
  <c r="D22" i="147"/>
  <c r="E15" i="147"/>
  <c r="D11" i="147"/>
  <c r="D10" i="147"/>
  <c r="E27" i="148"/>
  <c r="D23" i="148"/>
  <c r="D22" i="148"/>
  <c r="E15" i="148"/>
  <c r="D11" i="148"/>
  <c r="D10" i="148"/>
  <c r="E27" i="149"/>
  <c r="D23" i="149"/>
  <c r="D22" i="149"/>
  <c r="E15" i="149"/>
  <c r="D11" i="149"/>
  <c r="D10" i="149"/>
  <c r="E33" i="150"/>
  <c r="D27" i="150"/>
  <c r="D26" i="150"/>
  <c r="E17" i="150"/>
  <c r="D11" i="150"/>
  <c r="D10" i="150"/>
  <c r="E27" i="151"/>
  <c r="D23" i="151"/>
  <c r="D22" i="151"/>
  <c r="E15" i="151"/>
  <c r="D11" i="151"/>
  <c r="D10" i="151"/>
  <c r="E27" i="152"/>
  <c r="D23" i="152"/>
  <c r="I22" i="152"/>
  <c r="H22" i="152"/>
  <c r="G22" i="152"/>
  <c r="F22" i="152"/>
  <c r="D22" i="152"/>
  <c r="E15" i="152"/>
  <c r="D12" i="152"/>
  <c r="D11" i="152"/>
  <c r="I10" i="152"/>
  <c r="H10" i="152"/>
  <c r="G10" i="152"/>
  <c r="F10" i="152"/>
  <c r="D10" i="152"/>
  <c r="E27" i="153"/>
  <c r="D23" i="153"/>
  <c r="D22" i="153"/>
  <c r="E15" i="153"/>
  <c r="D11" i="153"/>
  <c r="D10" i="153"/>
  <c r="E27" i="154"/>
  <c r="D23" i="154"/>
  <c r="D22" i="154"/>
  <c r="E15" i="154"/>
  <c r="D11" i="154"/>
  <c r="D10" i="154"/>
  <c r="K33" i="155"/>
  <c r="I33" i="155"/>
  <c r="G33" i="155"/>
  <c r="E33" i="155"/>
  <c r="J27" i="155"/>
  <c r="H27" i="155"/>
  <c r="F27" i="155"/>
  <c r="D27" i="155"/>
  <c r="J26" i="155"/>
  <c r="J28" i="155" s="1"/>
  <c r="H26" i="155"/>
  <c r="F26" i="155"/>
  <c r="F28" i="155" s="1"/>
  <c r="D26" i="155"/>
  <c r="K17" i="155"/>
  <c r="I17" i="155"/>
  <c r="G17" i="155"/>
  <c r="E17" i="155"/>
  <c r="J11" i="155"/>
  <c r="H11" i="155"/>
  <c r="F11" i="155"/>
  <c r="J10" i="155"/>
  <c r="H10" i="155"/>
  <c r="F10" i="155"/>
  <c r="D10" i="155"/>
  <c r="D12" i="155" s="1"/>
  <c r="E27" i="156"/>
  <c r="D23" i="156"/>
  <c r="D22" i="156"/>
  <c r="E15" i="156"/>
  <c r="D11" i="156"/>
  <c r="D10" i="156"/>
  <c r="E27" i="157"/>
  <c r="D23" i="157"/>
  <c r="D22" i="157"/>
  <c r="E15" i="157"/>
  <c r="D11" i="157"/>
  <c r="D10" i="157"/>
  <c r="E27" i="158"/>
  <c r="D23" i="158"/>
  <c r="D22" i="158"/>
  <c r="E15" i="158"/>
  <c r="D11" i="158"/>
  <c r="D10" i="158"/>
  <c r="D12" i="158" s="1"/>
  <c r="I33" i="159"/>
  <c r="G33" i="159"/>
  <c r="E33" i="159"/>
  <c r="H27" i="159"/>
  <c r="F27" i="159"/>
  <c r="D27" i="159"/>
  <c r="H26" i="159"/>
  <c r="F26" i="159"/>
  <c r="D26" i="159"/>
  <c r="I17" i="159"/>
  <c r="G17" i="159"/>
  <c r="E17" i="159"/>
  <c r="H11" i="159"/>
  <c r="F11" i="159"/>
  <c r="D11" i="159"/>
  <c r="H10" i="159"/>
  <c r="F10" i="159"/>
  <c r="D10" i="159"/>
  <c r="E27" i="160"/>
  <c r="D23" i="160"/>
  <c r="D22" i="160"/>
  <c r="E15" i="160"/>
  <c r="D11" i="160"/>
  <c r="D10" i="160"/>
  <c r="D12" i="160" l="1"/>
  <c r="D24" i="160"/>
  <c r="D12" i="159"/>
  <c r="F12" i="159"/>
  <c r="H12" i="159"/>
  <c r="D28" i="159"/>
  <c r="F28" i="159"/>
  <c r="H28" i="159"/>
  <c r="D24" i="158"/>
  <c r="D12" i="157"/>
  <c r="D24" i="157"/>
  <c r="D12" i="156"/>
  <c r="D24" i="156"/>
  <c r="F12" i="155"/>
  <c r="H12" i="155"/>
  <c r="J12" i="155"/>
  <c r="D28" i="155"/>
  <c r="H28" i="155"/>
  <c r="D12" i="154"/>
  <c r="D24" i="154"/>
  <c r="D12" i="153"/>
  <c r="D24" i="153"/>
  <c r="D24" i="152"/>
  <c r="D12" i="151"/>
  <c r="D24" i="151"/>
  <c r="D12" i="150"/>
  <c r="D28" i="150"/>
  <c r="D12" i="149"/>
  <c r="D24" i="149"/>
  <c r="D12" i="148"/>
  <c r="D24" i="148"/>
  <c r="D12" i="147"/>
  <c r="D24" i="147"/>
  <c r="D12" i="146"/>
  <c r="F12" i="146"/>
  <c r="D28" i="146"/>
  <c r="F28" i="146"/>
  <c r="D24" i="145"/>
  <c r="D24" i="144"/>
  <c r="D12" i="142"/>
  <c r="D24" i="142"/>
  <c r="D12" i="141"/>
  <c r="F12" i="141"/>
  <c r="D28" i="141"/>
  <c r="F28" i="141"/>
  <c r="D24" i="140"/>
  <c r="D24" i="139"/>
  <c r="F12" i="138"/>
  <c r="H12" i="138"/>
  <c r="J12" i="138"/>
  <c r="D28" i="138"/>
  <c r="H28" i="138"/>
  <c r="J28" i="138"/>
  <c r="D23" i="137"/>
  <c r="I22" i="137"/>
  <c r="H22" i="137"/>
  <c r="G22" i="137"/>
  <c r="F22" i="137"/>
  <c r="D22" i="137"/>
  <c r="D12" i="137"/>
  <c r="D11" i="137"/>
  <c r="I10" i="137"/>
  <c r="H10" i="137"/>
  <c r="G10" i="137"/>
  <c r="F10" i="137"/>
  <c r="D10" i="137"/>
  <c r="D24" i="137" l="1"/>
  <c r="J24" i="79" l="1"/>
  <c r="J26" i="79" s="1"/>
  <c r="L24" i="79"/>
  <c r="L26" i="79" s="1"/>
  <c r="F12" i="79"/>
  <c r="H12" i="79"/>
  <c r="J12" i="79"/>
  <c r="L12" i="79"/>
  <c r="J14" i="79"/>
  <c r="L14" i="79"/>
  <c r="F24" i="79"/>
  <c r="F26" i="79" s="1"/>
  <c r="H24" i="79"/>
  <c r="H26" i="79" s="1"/>
  <c r="F14" i="79"/>
  <c r="H14" i="79"/>
  <c r="D9" i="91"/>
  <c r="F9" i="91"/>
  <c r="D10" i="91"/>
  <c r="F10" i="91"/>
  <c r="D12" i="91"/>
  <c r="F12" i="91"/>
  <c r="D24" i="91"/>
  <c r="F24" i="91"/>
  <c r="D25" i="91"/>
  <c r="F25" i="91"/>
  <c r="D26" i="91"/>
  <c r="F26" i="91"/>
  <c r="E27" i="92" l="1"/>
  <c r="D23" i="92"/>
  <c r="D22" i="92"/>
  <c r="E15" i="92"/>
  <c r="D11" i="92"/>
  <c r="D10" i="92"/>
  <c r="D24" i="92" l="1"/>
  <c r="D12" i="92"/>
  <c r="J26" i="91"/>
  <c r="H26" i="91" l="1"/>
  <c r="H24" i="91" l="1"/>
  <c r="I17" i="91"/>
  <c r="K17" i="91"/>
  <c r="H9" i="91" l="1"/>
  <c r="J9" i="91"/>
  <c r="J12" i="91" s="1"/>
  <c r="H10" i="91"/>
  <c r="J10" i="91"/>
  <c r="H12" i="91"/>
  <c r="J24" i="91"/>
  <c r="H25" i="91"/>
  <c r="J25" i="91"/>
  <c r="I33" i="91"/>
  <c r="K33" i="91"/>
  <c r="D14" i="79" l="1"/>
  <c r="D24" i="79" l="1"/>
  <c r="D12" i="79" l="1"/>
  <c r="D26" i="79" l="1"/>
</calcChain>
</file>

<file path=xl/sharedStrings.xml><?xml version="1.0" encoding="utf-8"?>
<sst xmlns="http://schemas.openxmlformats.org/spreadsheetml/2006/main" count="1769" uniqueCount="202">
  <si>
    <t xml:space="preserve">AUCTIONS CALENDAR, AND OFFERED AND ALLOCATED CAPACITY AT ENAGAS TRANSPORTE, S.A.U. AUCTIONS </t>
  </si>
  <si>
    <t>AUCTIONS CALENDAR</t>
  </si>
  <si>
    <t>PRODUCT</t>
  </si>
  <si>
    <t>CAPACITY PUBLICATION DATE</t>
  </si>
  <si>
    <t>AUCTION DATE</t>
  </si>
  <si>
    <t>MONTHLY FEBRUARY 2021</t>
  </si>
  <si>
    <t>3RD QUATERLY 2020</t>
  </si>
  <si>
    <t>MONTHLY MARCH 2021</t>
  </si>
  <si>
    <t>MONTHLY APRIL 2021</t>
  </si>
  <si>
    <t>MONTHLY MAY 2021</t>
  </si>
  <si>
    <t>4TH QUATERLY 2020</t>
  </si>
  <si>
    <t>MONTHLY JUNE 2021</t>
  </si>
  <si>
    <t>MONTHLY JULY 2021</t>
  </si>
  <si>
    <t>YEARLY 2021</t>
  </si>
  <si>
    <t>MONTHLY AUGUST 2021</t>
  </si>
  <si>
    <t>1ST QUATERLY 2021</t>
  </si>
  <si>
    <t>MONTHLY SEPTEMBER 2021</t>
  </si>
  <si>
    <t>MONTHLY OCTOBER 2021</t>
  </si>
  <si>
    <t>MONTHLY NOVEMBER 2021</t>
  </si>
  <si>
    <t>2ND QUATERLY 2021</t>
  </si>
  <si>
    <t>MONTHLY DECEMBER 2021</t>
  </si>
  <si>
    <t>MONTHLY JANUARY 2022</t>
  </si>
  <si>
    <t>MONTHLY FEBRUARY 2022</t>
  </si>
  <si>
    <t>3RD QUATERLY 2021</t>
  </si>
  <si>
    <t>MONTHLY MARCH 2022</t>
  </si>
  <si>
    <t>4TH QUATERLY 2021</t>
  </si>
  <si>
    <t>MONTHLY FEBRUARY 2020</t>
  </si>
  <si>
    <t>3RD QUATERLY 2019</t>
  </si>
  <si>
    <t>MONTHLY MARCH 2020</t>
  </si>
  <si>
    <t>YEARLY 2020</t>
  </si>
  <si>
    <t>MONTHLY APRIL 2020</t>
  </si>
  <si>
    <t>MONTHLY MAY 2020</t>
  </si>
  <si>
    <t>4TH QUATERLY 2019</t>
  </si>
  <si>
    <t>MONTHLY JUNE 2020</t>
  </si>
  <si>
    <t>MONTHLY JULY 2020</t>
  </si>
  <si>
    <t>MONTHLY AUGUST 2020</t>
  </si>
  <si>
    <t>1ST QUATERLY 2020</t>
  </si>
  <si>
    <t>MONTHLY SEPTEMBER 2020</t>
  </si>
  <si>
    <t>MONTHLY OCTOBER 2020</t>
  </si>
  <si>
    <t>MONTHLY NOVEMBER 2020</t>
  </si>
  <si>
    <t>2ND QUATERLY 2020</t>
  </si>
  <si>
    <t>MONTHLY DECEMBER 2020</t>
  </si>
  <si>
    <t>MONTHLY JANUARY 2021</t>
  </si>
  <si>
    <t>CAPACIDAD DE PRODUCTOS ANUALES OFERTADOS EN 2020 - YEARLY PRODUCTS CAPACITY OFFERED IN 2020</t>
  </si>
  <si>
    <t>PUNTO DE INTERCONEXIÓN VIP IBÉRICO - VIP IBERICO INTERCONNECTION POINT</t>
  </si>
  <si>
    <t>Capacidad Firme Coordinada</t>
  </si>
  <si>
    <t>VIP IBÉRICO ENTRADA - VIP IBERICO ENTRY</t>
  </si>
  <si>
    <t>PRODUCTO ANUAL - YEARLY PRODUCT</t>
  </si>
  <si>
    <t>Año 2020 - Year 2020</t>
  </si>
  <si>
    <t>Año 2021 - Year 2021</t>
  </si>
  <si>
    <t>Año 2022 - Year 2022</t>
  </si>
  <si>
    <t>Año 2023 - Year 2023</t>
  </si>
  <si>
    <t>Año 2024 - Year 2024</t>
  </si>
  <si>
    <t>Ofertada kWh/día a 0º C - Offered kWh/day at 0º C</t>
  </si>
  <si>
    <t>Asignada kWh/día a 0º C - Allocated kWh/day at 0º C</t>
  </si>
  <si>
    <t>Ofertada kWh/h a 25º C - Offered kWh/h at 25º C</t>
  </si>
  <si>
    <t>Asignada kWh/h a 25º C - Allocated kWh/h at 25º C</t>
  </si>
  <si>
    <t>Porcentaje Asignación - Allocated Percentage</t>
  </si>
  <si>
    <t>Escalón de Precio - Price Step: 0.0</t>
  </si>
  <si>
    <t>Asignada en c€/kWh/h/mes a 25º  
-
 Allocated c€/kWh/h/month at 25º</t>
  </si>
  <si>
    <t>Asignada en c€/kWh/día/mes a 0º 
-
 Allocated c€/kWh/day/month at 0º</t>
  </si>
  <si>
    <t>Tarifa Regulada a Subir por Enagás - Enagas Regulated Tariff to upload</t>
  </si>
  <si>
    <t>Prima a Facturar por Enagás - Enagas Premium</t>
  </si>
  <si>
    <t>VIP IBÉRICO SALIDA - VIP IBERICO EXIT</t>
  </si>
  <si>
    <t>Año 2022 - Year 2023</t>
  </si>
  <si>
    <t>Año 2022 - Year 2024</t>
  </si>
  <si>
    <t>CAPACIDAD DE PRODUCTOS TRIMESTRALES OFERTADOS EN MES 2020 - QUARTERLY PRODUCTS CAPACITY OFFERED IN MONTH 2020</t>
  </si>
  <si>
    <t>Capacidad Firme Coordinada - Firm Bundled Capacity</t>
  </si>
  <si>
    <t>PRODUCTO TRIMESTRAL - QUARTERLY PRODUCT</t>
  </si>
  <si>
    <t>Trimestre 1 - Quarter 1</t>
  </si>
  <si>
    <t>Trimestre 2 - Quarter 2</t>
  </si>
  <si>
    <t>Trimestre 3 - Quarter 3</t>
  </si>
  <si>
    <t>Trimestre 4 - Quarter 4</t>
  </si>
  <si>
    <t>Tarifa Regulada a Subir por Enagás  2020 - Enagas Regulated Tariff to upload in 2020</t>
  </si>
  <si>
    <t>Prima a Facturar por Enagás 2020 - Enagas Premium 2020</t>
  </si>
  <si>
    <t>CAPACIDAD DE PRODUCTOS MENSUALES MES 2020 - MONTHLY PRODUCTS CAPACITY OFFERED IN MONTH 2020</t>
  </si>
  <si>
    <t>PRODUCTO MENSUAL - MONTHLY PRODUCT</t>
  </si>
  <si>
    <t>Mes - Month 2020</t>
  </si>
  <si>
    <t>Tarifa Regulada a Subir por Enagás Mes 2020 - Enagas Regulated Tariff to upload in Month 2020</t>
  </si>
  <si>
    <t>Prima a Facturar por Enagás Mes 2020 - Enagas Premium Month 2020</t>
  </si>
  <si>
    <t>MONTHLY APRIL 2022</t>
  </si>
  <si>
    <t>MONTHLY MAY 2022</t>
  </si>
  <si>
    <t>MONTHLY JUNE 2022</t>
  </si>
  <si>
    <t>YEARLY 2022</t>
  </si>
  <si>
    <t>MONTHLY JULY 2022</t>
  </si>
  <si>
    <t>MONTHLY AUGUST 2022</t>
  </si>
  <si>
    <t>1AT QUATERLY 2022</t>
  </si>
  <si>
    <t>MONTHLY SEPTEMBER 2022</t>
  </si>
  <si>
    <t>MONTHLY OCTOBER 2022</t>
  </si>
  <si>
    <t>MONTHLY NOVEMBER 2022</t>
  </si>
  <si>
    <t>2ND QUATERLY 2022</t>
  </si>
  <si>
    <t>MONTHLY DECEMBER 2022</t>
  </si>
  <si>
    <t>MONTHLY JANUARY 2023</t>
  </si>
  <si>
    <t>MONTHLY FEBRUARY 2023</t>
  </si>
  <si>
    <t>3RD QUATERLY 2022</t>
  </si>
  <si>
    <t>MONTHLY MARCH 2023</t>
  </si>
  <si>
    <t>4TH QUATERLY 2022</t>
  </si>
  <si>
    <t>MONTHLY APRIL 2023</t>
  </si>
  <si>
    <t>MONTHLY MAY 2023</t>
  </si>
  <si>
    <t>MONTHLY JUNE 2023</t>
  </si>
  <si>
    <t>YEARLY 2023</t>
  </si>
  <si>
    <t>MONTHLY JULY 2023</t>
  </si>
  <si>
    <t>MONTHLY AUGUST 2023</t>
  </si>
  <si>
    <t>MONTHLY SEPTEMBER 2023</t>
  </si>
  <si>
    <t>MONTHLY OCTOBER 2023</t>
  </si>
  <si>
    <t>MONTHLY NOVEMBER 2023</t>
  </si>
  <si>
    <t>2ND QUATERLY 2023</t>
  </si>
  <si>
    <t>MONTHLY DECEMBER 2023</t>
  </si>
  <si>
    <t>MONTHLY JANUARY 2024</t>
  </si>
  <si>
    <t>MONTHLY FEBRUARY 2024</t>
  </si>
  <si>
    <t>3RD QUATERLY 2023</t>
  </si>
  <si>
    <t>MONTHLY MARCH 2024</t>
  </si>
  <si>
    <t>CAPACIDAD DE PRODUCTOS ANUALES 2021 - YEARLY PRODUCTS CAPACITY 2021</t>
  </si>
  <si>
    <t>Año-Year 2021</t>
  </si>
  <si>
    <t>Año-Year 2022</t>
  </si>
  <si>
    <t>Año-Year 2023</t>
  </si>
  <si>
    <t>Año-Year 2024</t>
  </si>
  <si>
    <t>Año-Year 2025</t>
  </si>
  <si>
    <t>-</t>
  </si>
  <si>
    <t>Asignada en c€/kWh/h/año a 25º  
-
 Allocated c€/kWh/h/year at 25º</t>
  </si>
  <si>
    <t>Asignada en €/kWh/día/año a 0º 
-
 Allocated €/kWh/day/year at 0º</t>
  </si>
  <si>
    <t>Tarifa Regulada a Subir por Enagás - Enagas Regulated Tariff</t>
  </si>
  <si>
    <t>CAPACIDAD DE PRODUCTOS TRIMESTRALES OFERTADOS EN AGOSTO 2021 - QUARTERLY PRODUCTS OFFERED IN AUGUST 2021</t>
  </si>
  <si>
    <t>c€/kWh/h/trimestre a 25º 
-
 c€/kWh/h/quarter at 25º</t>
  </si>
  <si>
    <t>€/kWh/día/año a 0º 
-
€/kWh/day/year at 0º</t>
  </si>
  <si>
    <t>Tarifa Regulada a Subir por Enagás  2021 - Enagas Regulated Tariff</t>
  </si>
  <si>
    <t>Prima a Facturar por Enagás - Enagas Surcharge</t>
  </si>
  <si>
    <t>CAPACIDAD DE PRODUCTOS MENSUALES OCTUBRE 2021 - MONTHLY PRODUCTS CAPACITY OFFERED IN OCTOBER 2021</t>
  </si>
  <si>
    <t>Octubre - October 2021</t>
  </si>
  <si>
    <t>Prima a Facturar por Enagás  - Enagas Premium</t>
  </si>
  <si>
    <t>Asignada en c€/kWh/día/año a 0º 
-
 Allocated c€/kWh/day/year at 0º</t>
  </si>
  <si>
    <t>CAPACIDAD DE PRODUCTOS MENSUALES NOVIEMBRE 2021 - MONTHLY PRODUCTS CAPACITY OFFERED IN NOVEMBER 2021</t>
  </si>
  <si>
    <t>Noviembre - November 2021</t>
  </si>
  <si>
    <t>CAPACIDAD DE PRODUCTOS TRIMESTRALES OFERTADOS EN OCTUBRE 2021 - QUARTERLY PRODUCTS OFFERED IN OCTOBER 2021</t>
  </si>
  <si>
    <t>€/kWh/día/año a 0º 
-
 €/kWh/day/year at 0º</t>
  </si>
  <si>
    <t>CAPACIDAD DE PRODUCTOS MENSUALES DICIEMBRE 2021 - MONTHLY PRODUCTS CAPACITY OFFERED IN DECEMBER 2021</t>
  </si>
  <si>
    <t>Diciembre - December 2021</t>
  </si>
  <si>
    <t>CAPACIDAD DE PRODUCTOS MENSUALES ENERO 2022 - MONTHLY PRODUCTS CAPACITY OFFERED IN JANUARY 2022</t>
  </si>
  <si>
    <t>Enero - January 2022</t>
  </si>
  <si>
    <t>CAPACIDAD DE PRODUCTOS MENSUALES FEBRERO 2022 - MONTHLY PRODUCTS CAPACITY OFFERED IN FEBRUARY 2022</t>
  </si>
  <si>
    <t>Febrero - February 2022</t>
  </si>
  <si>
    <t>CAPACIDAD DE PRODUCTOS TRIMESTRALES OFERTADOS EN ENERO 2022 - QUARTERLY PRODUCTS OFFERED IN JANUARY 2022</t>
  </si>
  <si>
    <t>CAPACIDAD DE PRODUCTOS MENSUALES MARZO 2022 - MONTHLY PRODUCTS CAPACITY OFFERED IN MARCH 2022</t>
  </si>
  <si>
    <t>Marzo - March 2022</t>
  </si>
  <si>
    <t>CAPACIDAD DE PRODUCTOS MENSUALES ABRIL 2022 - MONTHLY PRODUCTS CAPACITY OFFERED IN APRIL 2022</t>
  </si>
  <si>
    <t>Abril - April 2022</t>
  </si>
  <si>
    <t>CAPACIDAD DE PRODUCTOS MENSUALES MAYO 2022 - MONTHLY PRODUCTS CAPACITY OFFERED IN MAY 2022</t>
  </si>
  <si>
    <t>Mayo - May 2022</t>
  </si>
  <si>
    <t>CAPACIDAD DE PRODUCTOS MENSUALES JUNIO 2022 - MONTHLY PRODUCTS CAPACITY OFFERED IN JUNE 2022</t>
  </si>
  <si>
    <t>Junio - June 2022</t>
  </si>
  <si>
    <t>CAPACIDAD DE PRODUCTOS ANUALES 2022 - YEARLY PRODUCTS CAPACITY 2022</t>
  </si>
  <si>
    <t>Año-Year 2026</t>
  </si>
  <si>
    <t>CAPACIDAD DE PRODUCTOS MENSUALES JULIO 2022 - MONTHLY PRODUCTS CAPACITY OFFERED IN JULY 2022</t>
  </si>
  <si>
    <t>Julio - July 2022</t>
  </si>
  <si>
    <t>CAPACIDAD DE PRODUCTOS MENSUALES AGOSTO 2022 - MONTHLY PRODUCTS CAPACITY OFFERED IN AUGUST 2022</t>
  </si>
  <si>
    <t>Agosto - August 2022</t>
  </si>
  <si>
    <t>CAPACIDAD DE PRODUCTOS TRIMESTRALES OFERTADOS EN JULIO 2022 - QUARTERLY PRODUCTS OFFERED IN JULY 2022</t>
  </si>
  <si>
    <t>CAPACIDAD DE PRODUCTOS MENSUALES SEPTIEMBRE 2022 - MONTHLY PRODUCTS CAPACITY OFFERED IN SEPTEMBRE 2022</t>
  </si>
  <si>
    <t>Septiembre - Septembre 2022</t>
  </si>
  <si>
    <t>CAPACIDAD DE PRODUCTOS MENSUALES OCTUBRE 2022 - MONTHLY PRODUCTS CAPACITY OFFERED IN OCTOBER 2022</t>
  </si>
  <si>
    <t>Octubre - October 2022</t>
  </si>
  <si>
    <t>CAPACIDAD DE PRODUCTOS MENSUALES NOVIEMBRE 2022 - MONTHLY PRODUCTS CAPACITY OFFERED IN NOVEMBER 2022</t>
  </si>
  <si>
    <t>Noviembre - November 2022</t>
  </si>
  <si>
    <t>CAPACIDAD DE PRODUCTOS TRIMESTRALES OFERTADOS EN OCTUBRE 2022 - QUARTERLY PRODUCTS OFFERED IN OCTOBER 2022</t>
  </si>
  <si>
    <t>CAPACIDAD DE PRODUCTOS MENSUALES DICIEMBRE 2022 - MONTHLY PRODUCTS CAPACITY OFFERED IN DECEMBER 2022</t>
  </si>
  <si>
    <t>Diciembre - December 2022</t>
  </si>
  <si>
    <t>CAPACIDAD DE PRODUCTOS MENSUALES Enero 2023 - MONTHLY PRODUCTS CAPACITY OFFERED IN JANUARY 2023</t>
  </si>
  <si>
    <t>Enero - January 2023</t>
  </si>
  <si>
    <t>CAPACIDAD DE PRODUCTOS MENSUALES Febrero 2023 - MONTHLY PRODUCTS CAPACITY OFFERED IN FEBRUARY 2023</t>
  </si>
  <si>
    <t>Febrero - February 2023</t>
  </si>
  <si>
    <t>CAPACIDAD DE PRODUCTOS TRIMESTRALES OFERTADOS EN ENERO 2023 - QUARTERLY PRODUCTS OFFERED IN JANUARY 2023</t>
  </si>
  <si>
    <t>CAPACIDAD DE PRODUCTOS MENSUALES MARZO 2023 - MONTHLY PRODUCTS CAPACITY OFFERED IN MARCH 2023</t>
  </si>
  <si>
    <t>Marzo - March 2023</t>
  </si>
  <si>
    <t>CAPACIDAD DE PRODUCTOS MENSUALES ABRIL 2023 - MONTHLY PRODUCTS CAPACITY OFFERED IN APRIL 2023</t>
  </si>
  <si>
    <t>Abril - April 2023</t>
  </si>
  <si>
    <t>CAPACIDAD DE PRODUCTOS MENSUALES MAYO 2023 - MONTHLY PRODUCTS CAPACITY OFFERED IN MAY 2023</t>
  </si>
  <si>
    <t>Mayo - May 2023</t>
  </si>
  <si>
    <t>CAPACIDAD DE PRODUCTOS TRIMESTRALES OFERTADOS EN MAYO 2023 - QUARTERLY PRODUCTS OFFERED IN MAY 2023</t>
  </si>
  <si>
    <t>CAPACIDAD DE PRODUCTOS MENSUALES JUNIO 2023 - MONTHLY PRODUCTS CAPACITY OFFERED IN JUNE 2023</t>
  </si>
  <si>
    <t>Junio - June 2023</t>
  </si>
  <si>
    <t>CAPACIDAD DE PRODUCTOS ANUALES 2023 - YEARLY PRODUCTS CAPACITY 2023</t>
  </si>
  <si>
    <t>Año-Year 2027</t>
  </si>
  <si>
    <t>CAPACIDAD DE PRODUCTOS MENSUALES JULIO 2023 - MONTHLY PRODUCTS CAPACITY OFFERED IN JULY 2023</t>
  </si>
  <si>
    <t>Julio - July 2023</t>
  </si>
  <si>
    <t>CAPACIDAD DE PRODUCTOS MENSUALES AGOSTO 2023 - MONTHLY PRODUCTS CAPACITY OFFERED IN AUGUST 2023</t>
  </si>
  <si>
    <t>Agosto - August 2023</t>
  </si>
  <si>
    <t>CAPACIDAD DE PRODUCTOS TRIMESTRALES OFERTADOS EN JULIO 2023 - QUARTERLY PRODUCTS OFFERED IN JULY 2023</t>
  </si>
  <si>
    <t>Tarifa Regulada a Subir por Enagás  2023 - Enagas Regulated Tariff</t>
  </si>
  <si>
    <t>CAPACIDAD DE PRODUCTOS MENSUALES SEPTIEMBRE 2023 - MONTHLY PRODUCTS CAPACITY OFFERED IN SEPTEMBER 2023</t>
  </si>
  <si>
    <t>Septiembre - September 2023</t>
  </si>
  <si>
    <t>CAPACIDAD DE PRODUCTOS MENSUALES OCTUBRE 2023 - MONTHLY PRODUCTS CAPACITY OFFERED IN OCTOBER 2023</t>
  </si>
  <si>
    <t>Octubre - October 2023</t>
  </si>
  <si>
    <t>CAPACIDAD DE PRODUCTOS MENSUALES NOVIEMBRE 2023 - MONTHLY PRODUCTS CAPACITY OFFERED IN NOVEMBER 2023</t>
  </si>
  <si>
    <t>Noviembre - November 2023</t>
  </si>
  <si>
    <t>CAPACIDAD DE PRODUCTOS MENSUALES DICIEMBRE 2023 - MONTHLY PRODUCTS CAPACITY OFFERED IN DECEMBER 2023</t>
  </si>
  <si>
    <t>Diciembre - December 2023</t>
  </si>
  <si>
    <t>CAPACIDAD DE PRODUCTOS MENSUALES ENERO 2024 - MONTHLY PRODUCTS CAPACITY OFFERED IN JANUARY 2024</t>
  </si>
  <si>
    <t>Enero - January 2024</t>
  </si>
  <si>
    <t>CAPACIDAD DE PRODUCTOS MENSUALES FEBRERO 2024 - MONTHLY PRODUCTS CAPACITY OFFERED IN FEBRUARY 2024</t>
  </si>
  <si>
    <t>Febrero - February 2024</t>
  </si>
  <si>
    <t>CAPACIDAD DE PRODUCTOS TRIMESTRALES OFERTADOS EN FEBRERO 2024 - QUARTERLY PRODUCTS OFFERED IN FEBRUARY 2024</t>
  </si>
  <si>
    <t>Tarifa Regulada a Subir por Enagás  2024 - Enagas Regulated Tariff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</si>
</sst>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_-* #,##0.0000\ _€_-;\-* #,##0.0000\ _€_-;_-* &quot;-&quot;??\ _€_-;_-@_-"/>
    <numFmt numFmtId="167" formatCode="_-* #,##0.00000\ _€_-;\-* #,##0.00000\ _€_-;_-* &quot;-&quot;??\ _€_-;_-@_-"/>
    <numFmt numFmtId="168" formatCode="0.0000%"/>
    <numFmt numFmtId="169" formatCode="[$-809]dd\ mmmm\ yyyy;@"/>
    <numFmt numFmtId="170" formatCode="0.0"/>
  </numFmts>
  <fonts count="24">
    <font>
      <sz val="11"/>
      <color theme="1"/>
      <name val="Calibri"/>
      <family val="2"/>
      <scheme val="minor"/>
    </font>
    <font>
      <b/>
      <sz val="11"/>
      <color rgb="FF007AAE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b/>
      <sz val="16"/>
      <color rgb="FF007AAE"/>
      <name val="Verdana"/>
      <family val="2"/>
    </font>
    <font>
      <b/>
      <sz val="12"/>
      <color rgb="FF007AAE"/>
      <name val="Verdana"/>
      <family val="2"/>
    </font>
    <font>
      <b/>
      <sz val="12"/>
      <color rgb="FF9CB7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8"/>
      <color theme="0"/>
      <name val="Verdana"/>
      <family val="2"/>
    </font>
    <font>
      <b/>
      <sz val="12"/>
      <color rgb="FF63666A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rgb="FF63666A"/>
      <name val="Verdana"/>
      <family val="2"/>
    </font>
    <font>
      <b/>
      <sz val="11"/>
      <color rgb="FF63666A"/>
      <name val="Verdana"/>
      <family val="2"/>
    </font>
    <font>
      <b/>
      <sz val="12"/>
      <color theme="0"/>
      <name val="Verdana"/>
      <family val="2"/>
    </font>
    <font>
      <sz val="11"/>
      <color rgb="FF9CB700"/>
      <name val="Verdana"/>
      <family val="2"/>
    </font>
    <font>
      <sz val="11"/>
      <color rgb="FF000000"/>
      <name val="Inherit"/>
    </font>
    <font>
      <sz val="11"/>
      <color rgb="FF007AAE"/>
      <name val="Verdana"/>
      <family val="2"/>
    </font>
    <font>
      <b/>
      <sz val="18"/>
      <color rgb="FF007AAE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7AAE"/>
        <bgColor indexed="64"/>
      </patternFill>
    </fill>
    <fill>
      <patternFill patternType="solid">
        <fgColor rgb="FF63666A"/>
        <bgColor indexed="64"/>
      </patternFill>
    </fill>
  </fills>
  <borders count="14">
    <border>
      <left/>
      <right/>
      <top/>
      <bottom/>
      <diagonal/>
    </border>
    <border>
      <left style="thick">
        <color rgb="FF007AAE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63666A"/>
      </left>
      <right style="thick">
        <color rgb="FF007AAE"/>
      </right>
      <top style="thick">
        <color rgb="FF63666A"/>
      </top>
      <bottom style="thick">
        <color rgb="FF63666A"/>
      </bottom>
      <diagonal/>
    </border>
    <border>
      <left style="medium">
        <color rgb="FF007AAE"/>
      </left>
      <right style="medium">
        <color rgb="FF007AAE"/>
      </right>
      <top style="medium">
        <color rgb="FF007AAE"/>
      </top>
      <bottom style="medium">
        <color rgb="FF007AAE"/>
      </bottom>
      <diagonal/>
    </border>
    <border>
      <left style="medium">
        <color rgb="FF63666A"/>
      </left>
      <right style="medium">
        <color rgb="FF007AAE"/>
      </right>
      <top style="medium">
        <color rgb="FF63666A"/>
      </top>
      <bottom style="medium">
        <color rgb="FF63666A"/>
      </bottom>
      <diagonal/>
    </border>
    <border>
      <left style="thick">
        <color rgb="FF007AAE"/>
      </left>
      <right/>
      <top style="thick">
        <color rgb="FF007AAE"/>
      </top>
      <bottom style="thick">
        <color rgb="FF007AAE"/>
      </bottom>
      <diagonal/>
    </border>
    <border>
      <left/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 style="thick">
        <color rgb="FF9CB700"/>
      </right>
      <top style="thick">
        <color rgb="FF007AAE"/>
      </top>
      <bottom style="thick">
        <color rgb="FF007AAE"/>
      </bottom>
      <diagonal/>
    </border>
    <border>
      <left style="thick">
        <color rgb="FF9CB700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/>
      <top/>
      <bottom style="thick">
        <color rgb="FF007AAE"/>
      </bottom>
      <diagonal/>
    </border>
    <border>
      <left/>
      <right/>
      <top style="thick">
        <color rgb="FF007AAE"/>
      </top>
      <bottom style="thick">
        <color rgb="FF007AAE"/>
      </bottom>
      <diagonal/>
    </border>
    <border>
      <left/>
      <right/>
      <top/>
      <bottom style="thick">
        <color rgb="FF007AAE"/>
      </bottom>
      <diagonal/>
    </border>
    <border>
      <left style="thick">
        <color rgb="FF007AAE"/>
      </left>
      <right/>
      <top/>
      <bottom/>
      <diagonal/>
    </border>
    <border>
      <left/>
      <right style="thick">
        <color rgb="FF007AAE"/>
      </right>
      <top/>
      <bottom style="thick">
        <color rgb="FF007AAE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6">
    <xf numFmtId="0" fontId="0" fillId="0" borderId="0" xfId="0"/>
    <xf numFmtId="49" fontId="1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horizontal="justify" vertical="center" wrapText="1"/>
    </xf>
    <xf numFmtId="49" fontId="3" fillId="0" borderId="0" xfId="1" applyNumberFormat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49" fontId="5" fillId="0" borderId="0" xfId="0" applyNumberFormat="1" applyFont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164" fontId="10" fillId="0" borderId="0" xfId="0" applyNumberFormat="1" applyFont="1"/>
    <xf numFmtId="164" fontId="0" fillId="0" borderId="0" xfId="0" applyNumberFormat="1"/>
    <xf numFmtId="49" fontId="14" fillId="0" borderId="0" xfId="0" applyNumberFormat="1" applyFont="1" applyAlignment="1">
      <alignment horizontal="left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vertical="center" wrapText="1"/>
    </xf>
    <xf numFmtId="165" fontId="17" fillId="0" borderId="1" xfId="2" applyNumberFormat="1" applyFont="1" applyBorder="1" applyAlignment="1">
      <alignment vertical="center"/>
    </xf>
    <xf numFmtId="165" fontId="17" fillId="0" borderId="1" xfId="2" applyNumberFormat="1" applyFont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166" fontId="17" fillId="0" borderId="1" xfId="2" applyNumberFormat="1" applyFont="1" applyBorder="1" applyAlignment="1">
      <alignment vertical="center"/>
    </xf>
    <xf numFmtId="167" fontId="17" fillId="0" borderId="1" xfId="2" applyNumberFormat="1" applyFont="1" applyBorder="1" applyAlignment="1">
      <alignment horizontal="center" vertical="center"/>
    </xf>
    <xf numFmtId="166" fontId="17" fillId="0" borderId="1" xfId="2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14" fontId="20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horizontal="left" vertical="center"/>
    </xf>
    <xf numFmtId="49" fontId="16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165" fontId="17" fillId="0" borderId="0" xfId="2" applyNumberFormat="1" applyFont="1" applyFill="1" applyBorder="1" applyAlignment="1">
      <alignment vertical="center"/>
    </xf>
    <xf numFmtId="166" fontId="17" fillId="0" borderId="0" xfId="2" applyNumberFormat="1" applyFont="1" applyFill="1" applyBorder="1" applyAlignment="1">
      <alignment horizontal="center" vertical="center"/>
    </xf>
    <xf numFmtId="165" fontId="17" fillId="0" borderId="0" xfId="2" applyNumberFormat="1" applyFont="1" applyFill="1" applyBorder="1" applyAlignment="1">
      <alignment horizontal="center" vertical="center"/>
    </xf>
    <xf numFmtId="166" fontId="17" fillId="0" borderId="0" xfId="2" applyNumberFormat="1" applyFont="1" applyFill="1" applyBorder="1" applyAlignment="1">
      <alignment vertical="center"/>
    </xf>
    <xf numFmtId="3" fontId="21" fillId="0" borderId="0" xfId="0" applyNumberFormat="1" applyFont="1"/>
    <xf numFmtId="3" fontId="10" fillId="0" borderId="0" xfId="0" applyNumberFormat="1" applyFont="1"/>
    <xf numFmtId="164" fontId="17" fillId="0" borderId="0" xfId="2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49" fontId="16" fillId="2" borderId="1" xfId="0" applyNumberFormat="1" applyFont="1" applyFill="1" applyBorder="1" applyAlignment="1">
      <alignment horizontal="center" vertical="center" wrapText="1"/>
    </xf>
    <xf numFmtId="9" fontId="18" fillId="0" borderId="0" xfId="3" applyFont="1" applyFill="1" applyBorder="1" applyAlignment="1">
      <alignment horizontal="center" vertical="center"/>
    </xf>
    <xf numFmtId="169" fontId="17" fillId="0" borderId="3" xfId="0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 vertical="center"/>
    </xf>
    <xf numFmtId="164" fontId="17" fillId="0" borderId="5" xfId="2" applyNumberFormat="1" applyFont="1" applyBorder="1" applyAlignment="1">
      <alignment vertical="center"/>
    </xf>
    <xf numFmtId="9" fontId="18" fillId="0" borderId="1" xfId="3" applyFont="1" applyBorder="1" applyAlignment="1">
      <alignment horizontal="center" vertical="center"/>
    </xf>
    <xf numFmtId="165" fontId="17" fillId="0" borderId="1" xfId="2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vertical="center" wrapText="1"/>
    </xf>
    <xf numFmtId="170" fontId="1" fillId="0" borderId="0" xfId="0" applyNumberFormat="1" applyFont="1" applyAlignment="1">
      <alignment horizontal="center" vertical="center"/>
    </xf>
    <xf numFmtId="166" fontId="17" fillId="0" borderId="1" xfId="2" applyNumberFormat="1" applyFont="1" applyBorder="1" applyAlignment="1">
      <alignment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64" fontId="17" fillId="0" borderId="5" xfId="2" applyNumberFormat="1" applyFont="1" applyBorder="1" applyAlignment="1">
      <alignment horizontal="center" vertical="center"/>
    </xf>
    <xf numFmtId="164" fontId="17" fillId="0" borderId="6" xfId="2" applyNumberFormat="1" applyFont="1" applyBorder="1" applyAlignment="1">
      <alignment horizontal="center" vertical="center"/>
    </xf>
    <xf numFmtId="9" fontId="18" fillId="0" borderId="5" xfId="3" applyFont="1" applyBorder="1" applyAlignment="1">
      <alignment horizontal="center" vertical="center"/>
    </xf>
    <xf numFmtId="9" fontId="18" fillId="0" borderId="6" xfId="3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164" fontId="17" fillId="0" borderId="5" xfId="2" applyNumberFormat="1" applyFont="1" applyFill="1" applyBorder="1" applyAlignment="1">
      <alignment horizontal="center" vertical="center"/>
    </xf>
    <xf numFmtId="164" fontId="17" fillId="0" borderId="6" xfId="2" applyNumberFormat="1" applyFont="1" applyFill="1" applyBorder="1" applyAlignment="1">
      <alignment horizontal="center" vertical="center"/>
    </xf>
    <xf numFmtId="164" fontId="17" fillId="0" borderId="0" xfId="2" applyNumberFormat="1" applyFont="1" applyFill="1" applyBorder="1" applyAlignment="1">
      <alignment horizontal="center" vertical="center"/>
    </xf>
    <xf numFmtId="9" fontId="18" fillId="0" borderId="0" xfId="3" applyFont="1" applyFill="1" applyBorder="1" applyAlignment="1">
      <alignment horizontal="center" vertical="center"/>
    </xf>
    <xf numFmtId="168" fontId="18" fillId="0" borderId="0" xfId="3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center" vertical="center" wrapText="1"/>
    </xf>
    <xf numFmtId="164" fontId="17" fillId="0" borderId="7" xfId="2" applyNumberFormat="1" applyFont="1" applyFill="1" applyBorder="1" applyAlignment="1">
      <alignment horizontal="center" vertical="center"/>
    </xf>
    <xf numFmtId="164" fontId="17" fillId="0" borderId="8" xfId="2" applyNumberFormat="1" applyFont="1" applyFill="1" applyBorder="1" applyAlignment="1">
      <alignment horizontal="center" vertical="center"/>
    </xf>
    <xf numFmtId="0" fontId="0" fillId="0" borderId="0" xfId="0" applyAlignment="1"/>
    <xf numFmtId="49" fontId="15" fillId="2" borderId="11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10" fontId="18" fillId="0" borderId="5" xfId="3" applyNumberFormat="1" applyFont="1" applyBorder="1" applyAlignment="1">
      <alignment horizontal="center" vertical="center"/>
    </xf>
    <xf numFmtId="10" fontId="18" fillId="0" borderId="6" xfId="3" applyNumberFormat="1" applyFont="1" applyBorder="1" applyAlignment="1">
      <alignment horizontal="center" vertical="center"/>
    </xf>
    <xf numFmtId="164" fontId="17" fillId="0" borderId="5" xfId="2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164" fontId="17" fillId="0" borderId="5" xfId="2" applyNumberFormat="1" applyFont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63666A"/>
      <color rgb="FF007AAE"/>
      <color rgb="FF19B8FF"/>
      <color rgb="FF9CB700"/>
      <color rgb="FFB9CC0F"/>
      <color rgb="FFB5C95F"/>
      <color rgb="FFAAC878"/>
      <color rgb="FFB1DA6A"/>
      <color rgb="FFA8D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152400</xdr:rowOff>
    </xdr:from>
    <xdr:to>
      <xdr:col>2</xdr:col>
      <xdr:colOff>1</xdr:colOff>
      <xdr:row>5</xdr:row>
      <xdr:rowOff>178557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52400"/>
          <a:ext cx="1352550" cy="978657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31</xdr:row>
      <xdr:rowOff>85725</xdr:rowOff>
    </xdr:from>
    <xdr:to>
      <xdr:col>6</xdr:col>
      <xdr:colOff>809625</xdr:colOff>
      <xdr:row>49</xdr:row>
      <xdr:rowOff>159202</xdr:rowOff>
    </xdr:to>
    <xdr:pic>
      <xdr:nvPicPr>
        <xdr:cNvPr id="4" name="3 Imagen" descr="portada Dossier _mod-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363"/>
        <a:stretch>
          <a:fillRect/>
        </a:stretch>
      </xdr:blipFill>
      <xdr:spPr bwMode="auto">
        <a:xfrm>
          <a:off x="28575" y="5991225"/>
          <a:ext cx="5695950" cy="3502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1444C395-2860-4E89-A7D4-0FD5AB210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37142B97-D011-49CF-B968-DEFF7CC64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8BDBAEA1-C3D4-4EC5-9773-637FF1DCC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9A3538B4-5C52-45CB-8CC6-D016BFADC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693FB30F-59F2-49FA-9A83-F605D4051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EBCD67F9-271D-4059-9403-CC71A1A30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3B59666-39A2-4117-89CC-B663AC192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313BB78B-A6B6-4922-B38B-6EDE1748C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71DBBAC-F672-48CB-A857-051E2523A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1A6265F7-7C96-41B3-9693-7FE28D981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0CF62A5D-E9C9-40B9-A791-0E4A63334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CC4CD619-4EC8-4D60-AD09-A0212C64E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840CA81B-AE74-4237-B8C6-388BDC122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329C4442-38CB-4922-868B-03541D8B1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4E6D08E2-B3AE-44B7-A467-6905A0FA5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D9F6FDE6-B145-4F85-9CCC-43FB2BAB9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4FD9C9AC-FA52-48C2-9911-763C8CE6A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9" y="172163"/>
          <a:ext cx="619092" cy="476155"/>
        </a:xfrm>
        <a:prstGeom prst="rect">
          <a:avLst/>
        </a:prstGeom>
      </xdr:spPr>
    </xdr:pic>
    <xdr:clientData/>
  </xdr:twoCellAnchor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9" y="172163"/>
          <a:ext cx="619092" cy="47615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3357997A-BE67-4157-A865-224AB68F1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F65066A7-C613-4DD4-9579-9BC536F58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1B710294-8C67-4190-9543-D973FCEC6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849A32D0-E4B9-4121-B2DA-25E518CC9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AC6411A0-5925-403A-9AB4-A2E53C68B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85BF543D-35F2-47E6-8DFA-BC429B18F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D62C86EC-DDB7-447B-BAC0-2D19DD031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134293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8B5D992-2020-4815-AE48-C5FB1CD47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71685" cy="594879"/>
        </a:xfrm>
        <a:prstGeom prst="rect">
          <a:avLst/>
        </a:prstGeom>
      </xdr:spPr>
    </xdr:pic>
    <xdr:clientData/>
  </xdr:twoCellAnchor>
  <xdr:twoCellAnchor editAs="oneCell">
    <xdr:from>
      <xdr:col>0</xdr:col>
      <xdr:colOff>121836</xdr:colOff>
      <xdr:row>0</xdr:row>
      <xdr:rowOff>137584</xdr:rowOff>
    </xdr:from>
    <xdr:to>
      <xdr:col>1</xdr:col>
      <xdr:colOff>396316</xdr:colOff>
      <xdr:row>2</xdr:row>
      <xdr:rowOff>130483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7E07355B-15C8-4798-9062-1311F574C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86925" cy="58725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57D83526-BF93-420F-BD56-7DC9015ED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A24B8F7E-57FA-47D7-BAB1-48284703F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06817D4B-6754-4947-AB28-371201B29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6DF80F33-CCD2-43E0-9E02-DF5CDC020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1019DD1F-7E10-489C-8CCF-BEBC29D36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1B4C1BBC-0880-4A19-9A01-D4C49DA24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EB9A2274-FCFE-4B42-9E81-7F73C2684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845BB05E-3003-4DA4-813E-909F5C71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33E1672-76ED-43B5-AA93-637A0BE75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1B49CBB8-FFCA-4A77-81F3-21423FD19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887A1C6F-25AB-4654-AF4F-D99125443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5" name="1 Imagen">
          <a:extLst>
            <a:ext uri="{FF2B5EF4-FFF2-40B4-BE49-F238E27FC236}">
              <a16:creationId xmlns:a16="http://schemas.microsoft.com/office/drawing/2014/main" id="{F4485ECD-F217-47A0-BD00-940DDB9E2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4236D94-A75B-4072-BC4F-1C44C5FD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9A292FCC-4614-489F-A3B6-8FD7063D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802A81EC-8082-40EE-8E89-5CB51B482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F3DDB6C2-B561-4A64-85DA-C9EFC4702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5F9EFD84-04A5-44E0-912C-816D873C4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1B824EF4-7245-4AA5-8B42-F5605FB3B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21523CF0-8744-44AE-AAEA-6611206EE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92C5E5F4-EA34-4AE7-B68F-703F4A558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B936B843-8C11-4ECB-A7C9-978DD67B6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523ED44B-E7E1-4BD0-9EDC-51E7EE70A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5009FCAC-0B6E-48B8-A08C-C2B7DA9C3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6E34207-DDEA-4357-9E7F-CEB9A4825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5" y="125480"/>
          <a:ext cx="857363" cy="724149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C6177C0-724C-4F93-A3C4-7D99F629E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84DE3B8-8926-4F57-B47B-57A509C15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A7F30F70-A5D2-4882-9771-A489E174D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F227777-FD07-4264-ADBA-300CA0AED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5" y="125480"/>
          <a:ext cx="857363" cy="72414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56188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71685" cy="59487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400126</xdr:colOff>
      <xdr:row>4</xdr:row>
      <xdr:rowOff>153343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3B8728F-EFB1-4B04-AC72-AD21937F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90735" cy="59487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51067544-3F63-4B4C-8C57-96CDA7FEC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1D68CCB-A143-4713-8F56-C2C14219A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2C418363-D0B4-4D9E-AA14-F69127946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6F0A0F03-5370-4EF9-80CE-7D0F86A3B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273D0AC8-1169-4538-B3B4-1912A6F45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057BD39-4145-4237-A1B4-70BCDE87D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366B4624-E429-4598-B412-DAAD45F2A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6FF97D18-1F49-4A14-87A5-3B79718EB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6008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A4BA7C2F-96B4-4BBB-B22F-EEA181287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6008"/>
          <a:ext cx="915206" cy="666750"/>
        </a:xfrm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9088FC4-C2F0-42BD-A6DF-0DEB697DA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D893670-0525-48E0-A978-866F2C475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180975</xdr:rowOff>
    </xdr:from>
    <xdr:ext cx="778782" cy="570537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0975"/>
          <a:ext cx="778782" cy="570537"/>
        </a:xfrm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3E887CFC-86A5-41B0-8784-24BBA8555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E4C88A3A-06ED-40DD-B531-CEC5CA632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6" y="170920"/>
          <a:ext cx="915206" cy="6667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639921</xdr:colOff>
      <xdr:row>2</xdr:row>
      <xdr:rowOff>106028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70DE6D-0544-41CD-98EC-B8759CC1D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  <xdr:twoCellAnchor editAs="oneCell">
    <xdr:from>
      <xdr:col>1</xdr:col>
      <xdr:colOff>18289</xdr:colOff>
      <xdr:row>0</xdr:row>
      <xdr:rowOff>172163</xdr:rowOff>
    </xdr:from>
    <xdr:to>
      <xdr:col>1</xdr:col>
      <xdr:colOff>639921</xdr:colOff>
      <xdr:row>2</xdr:row>
      <xdr:rowOff>106028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8B6108B2-305E-4544-B1B2-A40C6F1F2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632301</xdr:colOff>
      <xdr:row>2</xdr:row>
      <xdr:rowOff>96503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4D6DC919-AD60-4ED5-B021-8AC2B4BD5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69" y="172163"/>
          <a:ext cx="610202" cy="463455"/>
        </a:xfrm>
        <a:prstGeom prst="rect">
          <a:avLst/>
        </a:prstGeom>
      </xdr:spPr>
    </xdr:pic>
    <xdr:clientData/>
  </xdr:twoCellAnchor>
  <xdr:twoCellAnchor editAs="oneCell">
    <xdr:from>
      <xdr:col>1</xdr:col>
      <xdr:colOff>18289</xdr:colOff>
      <xdr:row>0</xdr:row>
      <xdr:rowOff>172163</xdr:rowOff>
    </xdr:from>
    <xdr:to>
      <xdr:col>1</xdr:col>
      <xdr:colOff>632301</xdr:colOff>
      <xdr:row>2</xdr:row>
      <xdr:rowOff>96503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8F84C1A7-1081-42A0-91FA-A19A5932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69" y="172163"/>
          <a:ext cx="610202" cy="4634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122863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71685" cy="594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2:G24"/>
  <sheetViews>
    <sheetView showGridLines="0" view="pageBreakPreview" zoomScaleNormal="85" zoomScaleSheetLayoutView="100" workbookViewId="0">
      <selection activeCell="A20" sqref="A20"/>
    </sheetView>
  </sheetViews>
  <sheetFormatPr baseColWidth="10" defaultColWidth="11.3984375" defaultRowHeight="14.25"/>
  <sheetData>
    <row r="12" spans="1:7" ht="15" customHeight="1">
      <c r="A12" s="56" t="s">
        <v>0</v>
      </c>
      <c r="B12" s="56"/>
      <c r="C12" s="56"/>
      <c r="D12" s="56"/>
      <c r="E12" s="56"/>
      <c r="F12" s="56"/>
      <c r="G12" s="56"/>
    </row>
    <row r="13" spans="1:7" ht="15" customHeight="1">
      <c r="A13" s="56"/>
      <c r="B13" s="56"/>
      <c r="C13" s="56"/>
      <c r="D13" s="56"/>
      <c r="E13" s="56"/>
      <c r="F13" s="56"/>
      <c r="G13" s="56"/>
    </row>
    <row r="14" spans="1:7" ht="15" customHeight="1">
      <c r="A14" s="56"/>
      <c r="B14" s="56"/>
      <c r="C14" s="56"/>
      <c r="D14" s="56"/>
      <c r="E14" s="56"/>
      <c r="F14" s="56"/>
      <c r="G14" s="56"/>
    </row>
    <row r="15" spans="1:7" ht="15" customHeight="1">
      <c r="A15" s="56"/>
      <c r="B15" s="56"/>
      <c r="C15" s="56"/>
      <c r="D15" s="56"/>
      <c r="E15" s="56"/>
      <c r="F15" s="56"/>
      <c r="G15" s="56"/>
    </row>
    <row r="16" spans="1:7" ht="15" customHeight="1">
      <c r="A16" s="56"/>
      <c r="B16" s="56"/>
      <c r="C16" s="56"/>
      <c r="D16" s="56"/>
      <c r="E16" s="56"/>
      <c r="F16" s="56"/>
      <c r="G16" s="56"/>
    </row>
    <row r="17" spans="1:7" ht="15" customHeight="1">
      <c r="A17" s="56"/>
      <c r="B17" s="56"/>
      <c r="C17" s="56"/>
      <c r="D17" s="56"/>
      <c r="E17" s="56"/>
      <c r="F17" s="56"/>
      <c r="G17" s="56"/>
    </row>
    <row r="18" spans="1:7" ht="15" customHeight="1">
      <c r="A18" s="56"/>
      <c r="B18" s="56"/>
      <c r="C18" s="56"/>
      <c r="D18" s="56"/>
      <c r="E18" s="56"/>
      <c r="F18" s="56"/>
      <c r="G18" s="56"/>
    </row>
    <row r="19" spans="1:7" ht="15" customHeight="1">
      <c r="A19" s="56"/>
      <c r="B19" s="56"/>
      <c r="C19" s="56"/>
      <c r="D19" s="56"/>
      <c r="E19" s="56"/>
      <c r="F19" s="56"/>
      <c r="G19" s="56"/>
    </row>
    <row r="20" spans="1:7" ht="15" customHeight="1">
      <c r="B20" s="8"/>
      <c r="C20" s="8"/>
      <c r="D20" s="8"/>
      <c r="E20" s="8"/>
      <c r="F20" s="8"/>
    </row>
    <row r="21" spans="1:7" ht="15" customHeight="1">
      <c r="B21" s="8"/>
      <c r="C21" s="8"/>
      <c r="D21" s="8"/>
      <c r="E21" s="8"/>
      <c r="F21" s="8"/>
    </row>
    <row r="22" spans="1:7" ht="14.65">
      <c r="B22" s="8"/>
      <c r="C22" s="8"/>
      <c r="D22" s="8"/>
      <c r="E22" s="8"/>
      <c r="F22" s="8"/>
    </row>
    <row r="23" spans="1:7" ht="15.4">
      <c r="B23" s="8"/>
      <c r="C23" s="55"/>
      <c r="D23" s="55"/>
      <c r="E23" s="55"/>
      <c r="F23" s="8"/>
    </row>
    <row r="24" spans="1:7" ht="14.65">
      <c r="B24" s="8"/>
      <c r="C24" s="8"/>
      <c r="D24" s="8"/>
      <c r="E24" s="8"/>
      <c r="F24" s="8"/>
    </row>
  </sheetData>
  <mergeCells count="2">
    <mergeCell ref="C23:E23"/>
    <mergeCell ref="A12:G19"/>
  </mergeCells>
  <printOptions horizontalCentere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66"/>
  <sheetViews>
    <sheetView showGridLines="0" zoomScale="90" zoomScaleNormal="90" workbookViewId="0">
      <selection sqref="A1:XFD1048576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57" t="s">
        <v>122</v>
      </c>
      <c r="D1" s="57"/>
      <c r="E1" s="57"/>
      <c r="F1" s="57"/>
      <c r="G1" s="57"/>
      <c r="H1" s="57"/>
      <c r="I1" s="57"/>
      <c r="J1" s="57"/>
      <c r="K1" s="57"/>
    </row>
    <row r="2" spans="3:11" s="9" customFormat="1" ht="29.25" customHeight="1">
      <c r="C2" s="57"/>
      <c r="D2" s="57"/>
      <c r="E2" s="57"/>
      <c r="F2" s="57"/>
      <c r="G2" s="57"/>
      <c r="H2" s="57"/>
      <c r="I2" s="57"/>
      <c r="J2" s="57"/>
      <c r="K2" s="57"/>
    </row>
    <row r="3" spans="3:11" s="9" customFormat="1" ht="14.2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1" s="9" customFormat="1" ht="14.2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1" s="9" customFormat="1" ht="13.5"/>
    <row r="6" spans="3:11" s="9" customFormat="1" ht="16.5" customHeight="1" thickBot="1">
      <c r="C6" s="13" t="s">
        <v>67</v>
      </c>
      <c r="D6" s="87" t="s">
        <v>46</v>
      </c>
      <c r="E6" s="87"/>
      <c r="F6" s="87"/>
      <c r="G6" s="87"/>
      <c r="H6" s="87"/>
      <c r="I6" s="87"/>
      <c r="J6" s="87"/>
      <c r="K6" s="88"/>
    </row>
    <row r="7" spans="3:11" s="9" customFormat="1" thickTop="1" thickBot="1">
      <c r="C7" s="14" t="s">
        <v>68</v>
      </c>
      <c r="D7" s="69" t="s">
        <v>69</v>
      </c>
      <c r="E7" s="70"/>
      <c r="F7" s="69" t="s">
        <v>70</v>
      </c>
      <c r="G7" s="70"/>
      <c r="H7" s="69" t="s">
        <v>71</v>
      </c>
      <c r="I7" s="70"/>
      <c r="J7" s="69" t="s">
        <v>72</v>
      </c>
      <c r="K7" s="70"/>
    </row>
    <row r="8" spans="3:11" s="9" customFormat="1" thickTop="1" thickBot="1">
      <c r="C8" s="15" t="s">
        <v>53</v>
      </c>
      <c r="D8" s="71">
        <v>72207989</v>
      </c>
      <c r="E8" s="72"/>
      <c r="F8" s="71">
        <v>72207989</v>
      </c>
      <c r="G8" s="72"/>
      <c r="H8" s="71">
        <v>72207989</v>
      </c>
      <c r="I8" s="72"/>
      <c r="J8" s="71">
        <v>72207989</v>
      </c>
      <c r="K8" s="72"/>
    </row>
    <row r="9" spans="3:11" s="9" customFormat="1" thickTop="1" thickBot="1">
      <c r="C9" s="15" t="s">
        <v>54</v>
      </c>
      <c r="F9" s="71">
        <v>0</v>
      </c>
      <c r="G9" s="72"/>
      <c r="H9" s="71">
        <v>0</v>
      </c>
      <c r="I9" s="72"/>
      <c r="J9" s="71">
        <v>0</v>
      </c>
      <c r="K9" s="72"/>
    </row>
    <row r="10" spans="3:11" s="9" customFormat="1" thickTop="1" thickBot="1">
      <c r="C10" s="15" t="s">
        <v>55</v>
      </c>
      <c r="D10" s="71">
        <f t="shared" ref="D10" si="0">D8/1.0026/24</f>
        <v>3000863.9620320499</v>
      </c>
      <c r="E10" s="72"/>
      <c r="F10" s="71">
        <f t="shared" ref="F10" si="1">F8/1.0026/24</f>
        <v>3000863.9620320499</v>
      </c>
      <c r="G10" s="72"/>
      <c r="H10" s="71">
        <f>H8/1.0026/24</f>
        <v>3000863.9620320499</v>
      </c>
      <c r="I10" s="72"/>
      <c r="J10" s="71">
        <f>J8/1.0026/24</f>
        <v>3000863.9620320499</v>
      </c>
      <c r="K10" s="72"/>
    </row>
    <row r="11" spans="3:11" s="9" customFormat="1" thickTop="1" thickBot="1">
      <c r="C11" s="15" t="s">
        <v>56</v>
      </c>
      <c r="D11" s="71"/>
      <c r="E11" s="72"/>
      <c r="F11" s="71">
        <f t="shared" ref="F11" si="2">F9/24/1.0026</f>
        <v>0</v>
      </c>
      <c r="G11" s="72"/>
      <c r="H11" s="71">
        <f>H9/24/1.0026</f>
        <v>0</v>
      </c>
      <c r="I11" s="72"/>
      <c r="J11" s="71">
        <f>J9/24/1.0026</f>
        <v>0</v>
      </c>
      <c r="K11" s="72"/>
    </row>
    <row r="12" spans="3:11" s="9" customFormat="1" thickTop="1" thickBot="1">
      <c r="C12" s="15" t="s">
        <v>57</v>
      </c>
      <c r="D12" s="89">
        <f>D11/D10</f>
        <v>0</v>
      </c>
      <c r="E12" s="90"/>
      <c r="F12" s="60">
        <f t="shared" ref="F12" si="3">F11/F10</f>
        <v>0</v>
      </c>
      <c r="G12" s="61"/>
      <c r="H12" s="60">
        <f t="shared" ref="H12" si="4">H11/H10</f>
        <v>0</v>
      </c>
      <c r="I12" s="61"/>
      <c r="J12" s="60">
        <f t="shared" ref="J12" si="5">J11/J10</f>
        <v>0</v>
      </c>
      <c r="K12" s="61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69" t="s">
        <v>69</v>
      </c>
      <c r="E15" s="70"/>
      <c r="F15" s="69" t="s">
        <v>70</v>
      </c>
      <c r="G15" s="70"/>
      <c r="H15" s="69" t="s">
        <v>71</v>
      </c>
      <c r="I15" s="70"/>
      <c r="J15" s="69" t="s">
        <v>72</v>
      </c>
      <c r="K15" s="70"/>
    </row>
    <row r="16" spans="3:11" s="9" customFormat="1" ht="41.25" thickTop="1" thickBot="1">
      <c r="C16" s="15" t="s">
        <v>58</v>
      </c>
      <c r="D16" s="43" t="s">
        <v>123</v>
      </c>
      <c r="E16" s="43" t="s">
        <v>124</v>
      </c>
      <c r="F16" s="43" t="s">
        <v>123</v>
      </c>
      <c r="G16" s="43" t="s">
        <v>124</v>
      </c>
      <c r="H16" s="43" t="s">
        <v>123</v>
      </c>
      <c r="I16" s="43" t="s">
        <v>124</v>
      </c>
      <c r="J16" s="43" t="s">
        <v>123</v>
      </c>
      <c r="K16" s="43" t="s">
        <v>124</v>
      </c>
    </row>
    <row r="17" spans="3:11" s="9" customFormat="1" thickTop="1" thickBot="1">
      <c r="C17" s="15" t="s">
        <v>125</v>
      </c>
      <c r="D17" s="21">
        <f>J17</f>
        <v>122.04565306915069</v>
      </c>
      <c r="E17" s="23">
        <f>D17/100/24*365/92/1.0026</f>
        <v>0.20122799999999999</v>
      </c>
      <c r="F17" s="21">
        <v>119.39248669808219</v>
      </c>
      <c r="G17" s="23">
        <f>F17/100/24*365/90/1.0026</f>
        <v>0.20122800000000005</v>
      </c>
      <c r="H17" s="21">
        <v>120.71906988361643</v>
      </c>
      <c r="I17" s="23">
        <f>H17/100/24*365/91/1.0026</f>
        <v>0.20122799999999999</v>
      </c>
      <c r="J17" s="21">
        <v>122.04565306915069</v>
      </c>
      <c r="K17" s="23">
        <f>J17/100/24*365/92/1.0026</f>
        <v>0.20122799999999999</v>
      </c>
    </row>
    <row r="18" spans="3:11" s="9" customFormat="1" thickTop="1" thickBot="1">
      <c r="C18" s="15" t="s">
        <v>126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67</v>
      </c>
      <c r="D22" s="87" t="s">
        <v>63</v>
      </c>
      <c r="E22" s="87"/>
      <c r="F22" s="87"/>
      <c r="G22" s="87"/>
      <c r="H22" s="87"/>
      <c r="I22" s="87"/>
      <c r="J22" s="87"/>
      <c r="K22" s="88"/>
    </row>
    <row r="23" spans="3:11" s="9" customFormat="1" thickTop="1" thickBot="1">
      <c r="C23" s="14" t="s">
        <v>68</v>
      </c>
      <c r="D23" s="69" t="s">
        <v>69</v>
      </c>
      <c r="E23" s="70"/>
      <c r="F23" s="69" t="s">
        <v>70</v>
      </c>
      <c r="G23" s="70"/>
      <c r="H23" s="69" t="s">
        <v>71</v>
      </c>
      <c r="I23" s="70"/>
      <c r="J23" s="69" t="s">
        <v>72</v>
      </c>
      <c r="K23" s="70"/>
    </row>
    <row r="24" spans="3:11" s="9" customFormat="1" thickTop="1" thickBot="1">
      <c r="C24" s="15" t="s">
        <v>53</v>
      </c>
      <c r="D24" s="71">
        <v>140116630</v>
      </c>
      <c r="E24" s="72"/>
      <c r="F24" s="71">
        <v>140116630</v>
      </c>
      <c r="G24" s="72"/>
      <c r="H24" s="71">
        <v>142116649</v>
      </c>
      <c r="I24" s="72"/>
      <c r="J24" s="71">
        <v>142116649</v>
      </c>
      <c r="K24" s="72"/>
    </row>
    <row r="25" spans="3:11" s="9" customFormat="1" thickTop="1" thickBot="1">
      <c r="C25" s="15" t="s">
        <v>54</v>
      </c>
      <c r="D25" s="71">
        <v>148946</v>
      </c>
      <c r="E25" s="72"/>
      <c r="F25" s="71">
        <v>0</v>
      </c>
      <c r="G25" s="72"/>
      <c r="H25" s="71">
        <v>0</v>
      </c>
      <c r="I25" s="72"/>
      <c r="J25" s="71">
        <v>0</v>
      </c>
      <c r="K25" s="72"/>
    </row>
    <row r="26" spans="3:11" s="9" customFormat="1" thickTop="1" thickBot="1">
      <c r="C26" s="15" t="s">
        <v>55</v>
      </c>
      <c r="D26" s="71">
        <f t="shared" ref="D26:F26" si="6">D24/1.0026/24</f>
        <v>5823052.9789214721</v>
      </c>
      <c r="E26" s="72"/>
      <c r="F26" s="71">
        <f t="shared" si="6"/>
        <v>5823052.9789214721</v>
      </c>
      <c r="G26" s="72"/>
      <c r="H26" s="71">
        <f t="shared" ref="H26" si="7">H24/1.0026/24</f>
        <v>5906170.9970742734</v>
      </c>
      <c r="I26" s="72"/>
      <c r="J26" s="71">
        <f t="shared" ref="J26" si="8">J24/1.0026/24</f>
        <v>5906170.9970742734</v>
      </c>
      <c r="K26" s="72"/>
    </row>
    <row r="27" spans="3:11" s="9" customFormat="1" thickTop="1" thickBot="1">
      <c r="C27" s="15" t="s">
        <v>56</v>
      </c>
      <c r="D27" s="71">
        <f>D25/24/1.0026</f>
        <v>6189.9893609947467</v>
      </c>
      <c r="E27" s="72"/>
      <c r="F27" s="71">
        <f t="shared" ref="F27" si="9">F25/24/1.0026</f>
        <v>0</v>
      </c>
      <c r="G27" s="72"/>
      <c r="H27" s="71">
        <f t="shared" ref="H27" si="10">H25/24/1.0026</f>
        <v>0</v>
      </c>
      <c r="I27" s="72"/>
      <c r="J27" s="71">
        <f t="shared" ref="J27" si="11">J25/24/1.0026</f>
        <v>0</v>
      </c>
      <c r="K27" s="72"/>
    </row>
    <row r="28" spans="3:11" s="9" customFormat="1" thickTop="1" thickBot="1">
      <c r="C28" s="15" t="s">
        <v>57</v>
      </c>
      <c r="D28" s="60">
        <f>D27/D26</f>
        <v>1.0630144330476686E-3</v>
      </c>
      <c r="E28" s="61"/>
      <c r="F28" s="60">
        <f t="shared" ref="F28" si="12">F27/F26</f>
        <v>0</v>
      </c>
      <c r="G28" s="61"/>
      <c r="H28" s="60">
        <f t="shared" ref="H28" si="13">H27/H26</f>
        <v>0</v>
      </c>
      <c r="I28" s="61"/>
      <c r="J28" s="60">
        <f t="shared" ref="J28" si="14">J27/J26</f>
        <v>0</v>
      </c>
      <c r="K28" s="61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69" t="s">
        <v>69</v>
      </c>
      <c r="E31" s="70"/>
      <c r="F31" s="69" t="s">
        <v>70</v>
      </c>
      <c r="G31" s="70"/>
      <c r="H31" s="69" t="s">
        <v>71</v>
      </c>
      <c r="I31" s="70"/>
      <c r="J31" s="69" t="s">
        <v>72</v>
      </c>
      <c r="K31" s="70"/>
    </row>
    <row r="32" spans="3:11" s="9" customFormat="1" ht="41.25" thickTop="1" thickBot="1">
      <c r="C32" s="15" t="s">
        <v>58</v>
      </c>
      <c r="D32" s="43" t="s">
        <v>123</v>
      </c>
      <c r="E32" s="43" t="s">
        <v>124</v>
      </c>
      <c r="F32" s="43" t="s">
        <v>123</v>
      </c>
      <c r="G32" s="43" t="s">
        <v>124</v>
      </c>
      <c r="H32" s="43" t="s">
        <v>123</v>
      </c>
      <c r="I32" s="43" t="s">
        <v>124</v>
      </c>
      <c r="J32" s="43" t="s">
        <v>123</v>
      </c>
      <c r="K32" s="43" t="s">
        <v>124</v>
      </c>
    </row>
    <row r="33" spans="1:11" thickTop="1" thickBot="1">
      <c r="A33" s="9"/>
      <c r="B33" s="9"/>
      <c r="C33" s="15" t="s">
        <v>125</v>
      </c>
      <c r="D33" s="21">
        <f>J33</f>
        <v>178.83192556642192</v>
      </c>
      <c r="E33" s="23">
        <f>D33/100/24*365/92/1.0026</f>
        <v>0.29485680000000003</v>
      </c>
      <c r="F33" s="21">
        <v>174.94427501063012</v>
      </c>
      <c r="G33" s="23">
        <f>F33/100/24*365/90/1.0026</f>
        <v>0.29485679999999997</v>
      </c>
      <c r="H33" s="21">
        <v>176.88810028852598</v>
      </c>
      <c r="I33" s="23">
        <f>H33/100/24*365/91/1.0026</f>
        <v>0.29485679999999997</v>
      </c>
      <c r="J33" s="21">
        <v>178.83192556642192</v>
      </c>
      <c r="K33" s="23">
        <f>J33/100/24*365/92/1.0026</f>
        <v>0.29485680000000003</v>
      </c>
    </row>
    <row r="34" spans="1:11" thickTop="1" thickBot="1">
      <c r="A34" s="9"/>
      <c r="B34" s="9"/>
      <c r="C34" s="15" t="s">
        <v>126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3.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1" ht="13.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1" ht="13.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1" ht="13.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1" ht="13.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1" ht="13.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3.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1" ht="13.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1" ht="13.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1" ht="13.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1" ht="13.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1" ht="13.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1" ht="13.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59">
    <mergeCell ref="C1:K2"/>
    <mergeCell ref="C3:K4"/>
    <mergeCell ref="D6:K6"/>
    <mergeCell ref="D7:E7"/>
    <mergeCell ref="F7:G7"/>
    <mergeCell ref="H7:I7"/>
    <mergeCell ref="J7:K7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F9:G9"/>
    <mergeCell ref="H9:I9"/>
    <mergeCell ref="J9:K9"/>
    <mergeCell ref="D15:E15"/>
    <mergeCell ref="F15:G15"/>
    <mergeCell ref="H15:I15"/>
    <mergeCell ref="J15:K15"/>
    <mergeCell ref="D12:E12"/>
    <mergeCell ref="F12:G12"/>
    <mergeCell ref="H12:I12"/>
    <mergeCell ref="J12:K12"/>
    <mergeCell ref="J23:K23"/>
    <mergeCell ref="D22:K22"/>
    <mergeCell ref="D23:E23"/>
    <mergeCell ref="F23:G23"/>
    <mergeCell ref="H23:I23"/>
    <mergeCell ref="D25:E25"/>
    <mergeCell ref="F25:G25"/>
    <mergeCell ref="H25:I25"/>
    <mergeCell ref="J25:K25"/>
    <mergeCell ref="D24:E24"/>
    <mergeCell ref="F24:G24"/>
    <mergeCell ref="H24:I24"/>
    <mergeCell ref="J24:K24"/>
    <mergeCell ref="D26:E26"/>
    <mergeCell ref="F26:G26"/>
    <mergeCell ref="H26:I26"/>
    <mergeCell ref="J26:K26"/>
    <mergeCell ref="D31:E31"/>
    <mergeCell ref="F31:G31"/>
    <mergeCell ref="H31:I31"/>
    <mergeCell ref="J31:K31"/>
    <mergeCell ref="D27:E27"/>
    <mergeCell ref="F27:G27"/>
    <mergeCell ref="H27:I27"/>
    <mergeCell ref="J27:K27"/>
    <mergeCell ref="D28:E28"/>
    <mergeCell ref="F28:G28"/>
    <mergeCell ref="H28:I28"/>
    <mergeCell ref="J28:K2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127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128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43.113953529863011</v>
      </c>
      <c r="E15" s="23">
        <f>D15/100/24*365/31/1.0026</f>
        <v>0.21096483870967742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128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139967684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14247851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5816863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592121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0.10179387068253112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63.174321531616442</v>
      </c>
      <c r="E27" s="23">
        <f>D27/100/24*365/31/1.0026</f>
        <v>0.309124064516129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131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132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>
        <v>72207998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44.551085314191788</v>
      </c>
      <c r="E15" s="23">
        <f>D15/100/24*365/30/1.0026</f>
        <v>0.22526356666666669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132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139967704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497730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5816864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20685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3.5560398180187812E-3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65.280132249336987</v>
      </c>
      <c r="E27" s="23">
        <f>D27/100/24*365/30/1.0026</f>
        <v>0.33007580666666669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66"/>
  <sheetViews>
    <sheetView showGridLines="0" zoomScale="90" zoomScaleNormal="90" workbookViewId="0">
      <selection sqref="A1:XFD1048576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7" t="s">
        <v>133</v>
      </c>
      <c r="D1" s="57"/>
      <c r="E1" s="57"/>
      <c r="F1" s="57"/>
      <c r="G1" s="57"/>
      <c r="H1" s="57"/>
      <c r="I1" s="57"/>
    </row>
    <row r="2" spans="3:9" s="9" customFormat="1" ht="29.25" customHeight="1">
      <c r="C2" s="57"/>
      <c r="D2" s="57"/>
      <c r="E2" s="57"/>
      <c r="F2" s="57"/>
      <c r="G2" s="57"/>
      <c r="H2" s="57"/>
      <c r="I2" s="57"/>
    </row>
    <row r="3" spans="3:9" s="9" customFormat="1" ht="14.25" customHeight="1">
      <c r="C3" s="64" t="s">
        <v>44</v>
      </c>
      <c r="D3" s="64"/>
      <c r="E3" s="64"/>
      <c r="F3" s="64"/>
      <c r="G3" s="64"/>
      <c r="H3" s="64"/>
      <c r="I3" s="64"/>
    </row>
    <row r="4" spans="3:9" s="9" customFormat="1" ht="14.25" customHeight="1">
      <c r="C4" s="64"/>
      <c r="D4" s="64"/>
      <c r="E4" s="64"/>
      <c r="F4" s="64"/>
      <c r="G4" s="64"/>
      <c r="H4" s="64"/>
      <c r="I4" s="64"/>
    </row>
    <row r="5" spans="3:9" s="9" customFormat="1" ht="13.5"/>
    <row r="6" spans="3:9" s="9" customFormat="1" ht="16.5" customHeight="1" thickBot="1">
      <c r="C6" s="13" t="s">
        <v>67</v>
      </c>
      <c r="D6" s="87" t="s">
        <v>46</v>
      </c>
      <c r="E6" s="87"/>
      <c r="F6" s="87"/>
      <c r="G6" s="87"/>
      <c r="H6" s="87"/>
      <c r="I6" s="88"/>
    </row>
    <row r="7" spans="3:9" s="9" customFormat="1" thickTop="1" thickBot="1">
      <c r="C7" s="14" t="s">
        <v>68</v>
      </c>
      <c r="D7" s="69" t="s">
        <v>70</v>
      </c>
      <c r="E7" s="70"/>
      <c r="F7" s="69" t="s">
        <v>71</v>
      </c>
      <c r="G7" s="70"/>
      <c r="H7" s="69" t="s">
        <v>72</v>
      </c>
      <c r="I7" s="70"/>
    </row>
    <row r="8" spans="3:9" s="9" customFormat="1" thickTop="1" thickBot="1">
      <c r="C8" s="15" t="s">
        <v>53</v>
      </c>
      <c r="D8" s="71">
        <v>72207989</v>
      </c>
      <c r="E8" s="72"/>
      <c r="F8" s="71">
        <v>72207989</v>
      </c>
      <c r="G8" s="72"/>
      <c r="H8" s="71">
        <v>72207989</v>
      </c>
      <c r="I8" s="72"/>
    </row>
    <row r="9" spans="3:9" s="9" customFormat="1" thickTop="1" thickBot="1">
      <c r="C9" s="15" t="s">
        <v>54</v>
      </c>
      <c r="D9" s="71">
        <v>0</v>
      </c>
      <c r="E9" s="72"/>
      <c r="F9" s="71">
        <v>0</v>
      </c>
      <c r="G9" s="72"/>
      <c r="H9" s="71">
        <v>0</v>
      </c>
      <c r="I9" s="72"/>
    </row>
    <row r="10" spans="3:9" s="9" customFormat="1" thickTop="1" thickBot="1">
      <c r="C10" s="15" t="s">
        <v>55</v>
      </c>
      <c r="D10" s="71">
        <f t="shared" ref="D10" si="0">D8/1.0026/24</f>
        <v>3000863.9620320499</v>
      </c>
      <c r="E10" s="72"/>
      <c r="F10" s="71">
        <f>F8/1.0026/24</f>
        <v>3000863.9620320499</v>
      </c>
      <c r="G10" s="72"/>
      <c r="H10" s="71">
        <f>H8/1.0026/24</f>
        <v>3000863.9620320499</v>
      </c>
      <c r="I10" s="72"/>
    </row>
    <row r="11" spans="3:9" s="9" customFormat="1" thickTop="1" thickBot="1">
      <c r="C11" s="15" t="s">
        <v>56</v>
      </c>
      <c r="D11" s="71">
        <f t="shared" ref="D11" si="1">D9/24/1.0026</f>
        <v>0</v>
      </c>
      <c r="E11" s="72"/>
      <c r="F11" s="71">
        <f>F9/24/1.0026</f>
        <v>0</v>
      </c>
      <c r="G11" s="72"/>
      <c r="H11" s="71">
        <f>H9/24/1.0026</f>
        <v>0</v>
      </c>
      <c r="I11" s="72"/>
    </row>
    <row r="12" spans="3:9" s="9" customFormat="1" thickTop="1" thickBot="1">
      <c r="C12" s="15" t="s">
        <v>57</v>
      </c>
      <c r="D12" s="60">
        <f t="shared" ref="D12" si="2">D11/D10</f>
        <v>0</v>
      </c>
      <c r="E12" s="61"/>
      <c r="F12" s="60">
        <f t="shared" ref="F12" si="3">F11/F10</f>
        <v>0</v>
      </c>
      <c r="G12" s="61"/>
      <c r="H12" s="60">
        <f t="shared" ref="H12" si="4">H11/H10</f>
        <v>0</v>
      </c>
      <c r="I12" s="61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69" t="s">
        <v>70</v>
      </c>
      <c r="E15" s="70"/>
      <c r="F15" s="69" t="s">
        <v>71</v>
      </c>
      <c r="G15" s="70"/>
      <c r="H15" s="69" t="s">
        <v>72</v>
      </c>
      <c r="I15" s="70"/>
    </row>
    <row r="16" spans="3:9" s="9" customFormat="1" ht="41.25" thickTop="1" thickBot="1">
      <c r="C16" s="15" t="s">
        <v>58</v>
      </c>
      <c r="D16" s="43" t="s">
        <v>123</v>
      </c>
      <c r="E16" s="43" t="s">
        <v>134</v>
      </c>
      <c r="F16" s="43" t="s">
        <v>123</v>
      </c>
      <c r="G16" s="43" t="s">
        <v>134</v>
      </c>
      <c r="H16" s="43" t="s">
        <v>123</v>
      </c>
      <c r="I16" s="43" t="s">
        <v>134</v>
      </c>
    </row>
    <row r="17" spans="3:9" s="9" customFormat="1" thickTop="1" thickBot="1">
      <c r="C17" s="15" t="s">
        <v>125</v>
      </c>
      <c r="D17" s="21">
        <v>119.39248669808219</v>
      </c>
      <c r="E17" s="23">
        <f>D17/100/24*365/90/1.0026</f>
        <v>0.20122800000000005</v>
      </c>
      <c r="F17" s="21">
        <v>120.71906988361643</v>
      </c>
      <c r="G17" s="23">
        <f>F17/100/24*365/91/1.0026</f>
        <v>0.20122799999999999</v>
      </c>
      <c r="H17" s="21">
        <v>122.04565306915069</v>
      </c>
      <c r="I17" s="23">
        <f>H17/100/24*365/92/1.0026</f>
        <v>0.20122799999999999</v>
      </c>
    </row>
    <row r="18" spans="3:9" s="9" customFormat="1" thickTop="1" thickBot="1">
      <c r="C18" s="15" t="s">
        <v>126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</row>
    <row r="19" spans="3:9" s="9" customFormat="1" ht="13.9" thickTop="1"/>
    <row r="20" spans="3:9" s="9" customFormat="1" ht="13.5"/>
    <row r="21" spans="3:9" s="9" customFormat="1" ht="16.5" customHeight="1">
      <c r="C21"/>
    </row>
    <row r="22" spans="3:9" s="9" customFormat="1" ht="16.5" customHeight="1" thickBot="1">
      <c r="C22" s="13" t="s">
        <v>67</v>
      </c>
      <c r="D22" s="87" t="s">
        <v>63</v>
      </c>
      <c r="E22" s="87"/>
      <c r="F22" s="87"/>
      <c r="G22" s="87"/>
      <c r="H22" s="87"/>
      <c r="I22" s="88"/>
    </row>
    <row r="23" spans="3:9" s="9" customFormat="1" thickTop="1" thickBot="1">
      <c r="C23" s="14" t="s">
        <v>68</v>
      </c>
      <c r="D23" s="69" t="s">
        <v>70</v>
      </c>
      <c r="E23" s="70"/>
      <c r="F23" s="69" t="s">
        <v>71</v>
      </c>
      <c r="G23" s="70"/>
      <c r="H23" s="69" t="s">
        <v>72</v>
      </c>
      <c r="I23" s="70"/>
    </row>
    <row r="24" spans="3:9" s="9" customFormat="1" thickTop="1" thickBot="1">
      <c r="C24" s="15" t="s">
        <v>53</v>
      </c>
      <c r="D24" s="71">
        <v>140116630</v>
      </c>
      <c r="E24" s="72"/>
      <c r="F24" s="91">
        <v>142116649</v>
      </c>
      <c r="G24" s="72"/>
      <c r="H24" s="91">
        <v>142116649</v>
      </c>
      <c r="I24" s="72"/>
    </row>
    <row r="25" spans="3:9" s="9" customFormat="1" thickTop="1" thickBot="1">
      <c r="C25" s="15" t="s">
        <v>54</v>
      </c>
      <c r="D25" s="71">
        <v>73727</v>
      </c>
      <c r="E25" s="72"/>
      <c r="F25" s="71">
        <v>0</v>
      </c>
      <c r="G25" s="72"/>
      <c r="H25" s="71">
        <v>0</v>
      </c>
      <c r="I25" s="72"/>
    </row>
    <row r="26" spans="3:9" s="9" customFormat="1" thickTop="1" thickBot="1">
      <c r="C26" s="15" t="s">
        <v>55</v>
      </c>
      <c r="D26" s="71">
        <f t="shared" ref="D26" si="5">D24/1.0026/24</f>
        <v>5823052.9789214721</v>
      </c>
      <c r="E26" s="72"/>
      <c r="F26" s="71">
        <f t="shared" ref="F26" si="6">F24/1.0026/24</f>
        <v>5906170.9970742734</v>
      </c>
      <c r="G26" s="72"/>
      <c r="H26" s="71">
        <f t="shared" ref="H26" si="7">H24/1.0026/24</f>
        <v>5906170.9970742734</v>
      </c>
      <c r="I26" s="72"/>
    </row>
    <row r="27" spans="3:9" s="9" customFormat="1" thickTop="1" thickBot="1">
      <c r="C27" s="15" t="s">
        <v>56</v>
      </c>
      <c r="D27" s="71">
        <f t="shared" ref="D27" si="8">D25/24/1.0026</f>
        <v>3063.9919542522775</v>
      </c>
      <c r="E27" s="72"/>
      <c r="F27" s="71">
        <f t="shared" ref="F27" si="9">F25/24/1.0026</f>
        <v>0</v>
      </c>
      <c r="G27" s="72"/>
      <c r="H27" s="71">
        <f t="shared" ref="H27" si="10">H25/24/1.0026</f>
        <v>0</v>
      </c>
      <c r="I27" s="72"/>
    </row>
    <row r="28" spans="3:9" s="9" customFormat="1" thickTop="1" thickBot="1">
      <c r="C28" s="15" t="s">
        <v>57</v>
      </c>
      <c r="D28" s="60">
        <f t="shared" ref="D28" si="11">D27/D26</f>
        <v>5.261830804808821E-4</v>
      </c>
      <c r="E28" s="61"/>
      <c r="F28" s="60">
        <f t="shared" ref="F28" si="12">F27/F26</f>
        <v>0</v>
      </c>
      <c r="G28" s="61"/>
      <c r="H28" s="60">
        <f t="shared" ref="H28" si="13">H27/H26</f>
        <v>0</v>
      </c>
      <c r="I28" s="61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69" t="s">
        <v>70</v>
      </c>
      <c r="E31" s="70"/>
      <c r="F31" s="69" t="s">
        <v>71</v>
      </c>
      <c r="G31" s="70"/>
      <c r="H31" s="69" t="s">
        <v>72</v>
      </c>
      <c r="I31" s="70"/>
    </row>
    <row r="32" spans="3:9" s="9" customFormat="1" ht="41.25" thickTop="1" thickBot="1">
      <c r="C32" s="15" t="s">
        <v>58</v>
      </c>
      <c r="D32" s="43" t="s">
        <v>123</v>
      </c>
      <c r="E32" s="43" t="s">
        <v>134</v>
      </c>
      <c r="F32" s="43" t="s">
        <v>123</v>
      </c>
      <c r="G32" s="43" t="s">
        <v>134</v>
      </c>
      <c r="H32" s="43" t="s">
        <v>123</v>
      </c>
      <c r="I32" s="43" t="s">
        <v>134</v>
      </c>
    </row>
    <row r="33" spans="1:9" thickTop="1" thickBot="1">
      <c r="A33" s="9"/>
      <c r="B33" s="9"/>
      <c r="C33" s="15" t="s">
        <v>125</v>
      </c>
      <c r="D33" s="21">
        <v>174.94427501063012</v>
      </c>
      <c r="E33" s="23">
        <f>D33/100/24*365/90/1.0026</f>
        <v>0.29485679999999997</v>
      </c>
      <c r="F33" s="21">
        <v>176.88810028852598</v>
      </c>
      <c r="G33" s="23">
        <f>F33/100/24*365/91/1.0026</f>
        <v>0.29485679999999997</v>
      </c>
      <c r="H33" s="21">
        <v>178.83192556642192</v>
      </c>
      <c r="I33" s="23">
        <f>H33/100/24*365/92/1.0026</f>
        <v>0.29485680000000003</v>
      </c>
    </row>
    <row r="34" spans="1:9" thickTop="1" thickBot="1">
      <c r="A34" s="9"/>
      <c r="B34" s="9"/>
      <c r="C34" s="15" t="s">
        <v>126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</row>
    <row r="35" spans="1:9" ht="14.65" thickTop="1">
      <c r="A35" s="9"/>
      <c r="B35" s="9"/>
      <c r="D35" s="9"/>
      <c r="E35" s="9"/>
      <c r="F35" s="9"/>
      <c r="G35" s="9"/>
      <c r="H35" s="9"/>
    </row>
    <row r="36" spans="1:9" ht="13.5">
      <c r="A36" s="9"/>
      <c r="B36" s="9"/>
      <c r="C36" s="9"/>
      <c r="D36" s="9"/>
      <c r="E36" s="9"/>
      <c r="F36" s="9"/>
      <c r="G36" s="9"/>
      <c r="H36" s="9"/>
    </row>
    <row r="37" spans="1:9" ht="13.5">
      <c r="A37" s="9"/>
      <c r="B37" s="9"/>
      <c r="C37" s="9"/>
      <c r="D37" s="9"/>
      <c r="E37" s="9"/>
      <c r="F37" s="9"/>
      <c r="G37" s="9"/>
      <c r="H37" s="9"/>
    </row>
    <row r="38" spans="1:9" ht="13.5">
      <c r="A38" s="9"/>
      <c r="B38" s="9"/>
      <c r="C38" s="9"/>
      <c r="D38" s="9"/>
      <c r="E38" s="9"/>
      <c r="F38" s="9"/>
      <c r="G38" s="9"/>
      <c r="H38" s="9"/>
    </row>
    <row r="39" spans="1:9" ht="13.5">
      <c r="A39" s="9"/>
      <c r="B39" s="9"/>
      <c r="C39" s="9"/>
      <c r="D39" s="9"/>
      <c r="E39" s="9"/>
      <c r="F39" s="9"/>
      <c r="G39" s="9"/>
      <c r="H39" s="9"/>
    </row>
    <row r="40" spans="1:9" ht="13.5">
      <c r="A40" s="9"/>
      <c r="B40" s="9"/>
      <c r="C40" s="9"/>
      <c r="D40" s="9"/>
      <c r="E40" s="9"/>
      <c r="F40" s="9"/>
      <c r="G40" s="9"/>
      <c r="H40" s="9"/>
    </row>
    <row r="41" spans="1:9" ht="13.5">
      <c r="A41" s="9"/>
      <c r="B41" s="9"/>
      <c r="C41" s="9"/>
      <c r="D41" s="9"/>
      <c r="E41" s="9"/>
      <c r="F41" s="9"/>
      <c r="G41" s="9"/>
      <c r="H41" s="9"/>
    </row>
    <row r="42" spans="1:9" ht="13.5">
      <c r="A42" s="9"/>
      <c r="B42" s="9"/>
      <c r="C42" s="9"/>
      <c r="D42" s="9"/>
      <c r="E42" s="9"/>
      <c r="F42" s="9"/>
      <c r="G42" s="9"/>
      <c r="H42" s="9"/>
    </row>
    <row r="43" spans="1:9" ht="13.5">
      <c r="A43" s="9"/>
      <c r="B43" s="9"/>
      <c r="C43" s="9"/>
      <c r="D43" s="9"/>
      <c r="E43" s="9"/>
      <c r="F43" s="9"/>
      <c r="G43" s="9"/>
      <c r="H43" s="9"/>
    </row>
    <row r="44" spans="1:9" ht="13.5">
      <c r="A44" s="9"/>
      <c r="B44" s="9"/>
      <c r="C44" s="9"/>
      <c r="D44" s="9"/>
      <c r="E44" s="9"/>
      <c r="F44" s="9"/>
      <c r="G44" s="9"/>
      <c r="H44" s="9"/>
    </row>
    <row r="45" spans="1:9" ht="13.5">
      <c r="A45" s="9"/>
      <c r="B45" s="9"/>
      <c r="C45" s="9"/>
      <c r="D45" s="9"/>
      <c r="E45" s="9"/>
      <c r="F45" s="9"/>
      <c r="G45" s="9"/>
      <c r="H45" s="9"/>
    </row>
    <row r="46" spans="1:9" ht="13.5">
      <c r="A46" s="9"/>
      <c r="B46" s="9"/>
      <c r="C46" s="9"/>
      <c r="D46" s="9"/>
      <c r="E46" s="9"/>
      <c r="F46" s="9"/>
      <c r="G46" s="9"/>
      <c r="H46" s="9"/>
    </row>
    <row r="47" spans="1:9" ht="13.5">
      <c r="A47" s="9"/>
      <c r="B47" s="9"/>
      <c r="C47" s="9"/>
      <c r="D47" s="9"/>
      <c r="E47" s="9"/>
      <c r="F47" s="9"/>
      <c r="G47" s="9"/>
      <c r="H47" s="9"/>
    </row>
    <row r="48" spans="1:9" ht="13.5">
      <c r="A48" s="9"/>
      <c r="B48" s="9"/>
      <c r="C48" s="9"/>
      <c r="D48" s="9"/>
      <c r="E48" s="9"/>
      <c r="F48" s="9"/>
      <c r="G48" s="9"/>
      <c r="H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46">
    <mergeCell ref="C1:I2"/>
    <mergeCell ref="C3:I4"/>
    <mergeCell ref="D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5:E15"/>
    <mergeCell ref="F15:G15"/>
    <mergeCell ref="H15:I15"/>
    <mergeCell ref="D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27:E27"/>
    <mergeCell ref="F27:G27"/>
    <mergeCell ref="H27:I27"/>
    <mergeCell ref="D28:E28"/>
    <mergeCell ref="F28:G28"/>
    <mergeCell ref="H28:I2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8AE01-1408-4EEA-BFFE-F1FCC298166B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135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136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44.551085314191802</v>
      </c>
      <c r="E15" s="23">
        <f>D15/100/24*365/31/1.0026</f>
        <v>0.21799700000000011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136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139967684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1864860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5816863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77501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1.3323504438732698E-2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65.280132249336987</v>
      </c>
      <c r="E27" s="23">
        <f>D27/100/24*365/31/1.0026</f>
        <v>0.3194282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A1F8-B671-4DA6-BAFD-2C91D8863E54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137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138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44.551099999999998</v>
      </c>
      <c r="E15" s="23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138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140042903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389136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5819989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16172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2.7786994099129741E-3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65.280100000000004</v>
      </c>
      <c r="E27" s="23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FFC4-EBC3-42BC-BAD2-0FEA614AB338}">
  <dimension ref="C1:M15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139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140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14213755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590704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0.19684464207641533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40.239699999999999</v>
      </c>
      <c r="E15" s="23">
        <f>D15/100/24*365/28/1.0026</f>
        <v>0.21799705438479003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140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140042903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852795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5819989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35441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6.0895304097653789E-3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58.962699999999998</v>
      </c>
      <c r="E27" s="23">
        <f>D27/100/24*365/28/1.0026</f>
        <v>0.31942819947897377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857A-301E-4C1F-B9EB-F34FD8E2DDD3}">
  <dimension ref="A1:I66"/>
  <sheetViews>
    <sheetView showGridLines="0" topLeftCell="C1" zoomScale="90" zoomScaleNormal="90" workbookViewId="0">
      <selection activeCell="C1" sqref="A1:XFD1048576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7" t="s">
        <v>141</v>
      </c>
      <c r="D1" s="57"/>
      <c r="E1" s="57"/>
      <c r="F1" s="57"/>
      <c r="G1" s="57"/>
      <c r="H1" s="57"/>
      <c r="I1" s="57"/>
    </row>
    <row r="2" spans="3:9" s="9" customFormat="1" ht="29.25" customHeight="1">
      <c r="C2" s="57"/>
      <c r="D2" s="57"/>
      <c r="E2" s="57"/>
      <c r="F2" s="57"/>
      <c r="G2" s="57"/>
      <c r="H2" s="57"/>
      <c r="I2" s="57"/>
    </row>
    <row r="3" spans="3:9" s="9" customFormat="1" ht="14.25" customHeight="1">
      <c r="C3" s="64" t="s">
        <v>44</v>
      </c>
      <c r="D3" s="64"/>
      <c r="E3" s="64"/>
      <c r="F3" s="64"/>
      <c r="G3" s="64"/>
      <c r="H3" s="64"/>
      <c r="I3" s="64"/>
    </row>
    <row r="4" spans="3:9" s="9" customFormat="1" ht="14.25" customHeight="1">
      <c r="C4" s="64"/>
      <c r="D4" s="64"/>
      <c r="E4" s="64"/>
      <c r="F4" s="64"/>
      <c r="G4" s="64"/>
      <c r="H4" s="64"/>
      <c r="I4" s="64"/>
    </row>
    <row r="5" spans="3:9" s="9" customFormat="1" ht="13.9" thickBot="1"/>
    <row r="6" spans="3:9" s="9" customFormat="1" ht="16.5" customHeight="1" thickTop="1" thickBot="1">
      <c r="C6" s="13" t="s">
        <v>67</v>
      </c>
      <c r="D6" s="92" t="s">
        <v>46</v>
      </c>
      <c r="E6" s="93"/>
      <c r="F6" s="93"/>
      <c r="G6" s="94"/>
    </row>
    <row r="7" spans="3:9" s="9" customFormat="1" thickTop="1" thickBot="1">
      <c r="C7" s="14" t="s">
        <v>68</v>
      </c>
      <c r="D7" s="69" t="s">
        <v>71</v>
      </c>
      <c r="E7" s="70"/>
      <c r="F7" s="69" t="s">
        <v>72</v>
      </c>
      <c r="G7" s="70"/>
    </row>
    <row r="8" spans="3:9" s="9" customFormat="1" thickTop="1" thickBot="1">
      <c r="C8" s="15" t="s">
        <v>53</v>
      </c>
      <c r="D8" s="71">
        <v>72207989</v>
      </c>
      <c r="E8" s="72"/>
      <c r="F8" s="71">
        <v>72207989</v>
      </c>
      <c r="G8" s="72"/>
    </row>
    <row r="9" spans="3:9" s="9" customFormat="1" thickTop="1" thickBot="1">
      <c r="C9" s="15" t="s">
        <v>54</v>
      </c>
      <c r="D9" s="71">
        <v>0</v>
      </c>
      <c r="E9" s="72"/>
      <c r="F9" s="71">
        <v>0</v>
      </c>
      <c r="G9" s="72"/>
    </row>
    <row r="10" spans="3:9" s="9" customFormat="1" thickTop="1" thickBot="1">
      <c r="C10" s="15" t="s">
        <v>55</v>
      </c>
      <c r="D10" s="71">
        <f>D8/1.0026/24</f>
        <v>3000863.9620320499</v>
      </c>
      <c r="E10" s="72"/>
      <c r="F10" s="71">
        <f>F8/1.0026/24</f>
        <v>3000863.9620320499</v>
      </c>
      <c r="G10" s="72"/>
    </row>
    <row r="11" spans="3:9" s="9" customFormat="1" thickTop="1" thickBot="1">
      <c r="C11" s="15" t="s">
        <v>56</v>
      </c>
      <c r="D11" s="71">
        <f>D9/24/1.0026</f>
        <v>0</v>
      </c>
      <c r="E11" s="72"/>
      <c r="F11" s="71">
        <f>F9/24/1.0026</f>
        <v>0</v>
      </c>
      <c r="G11" s="72"/>
    </row>
    <row r="12" spans="3:9" s="9" customFormat="1" thickTop="1" thickBot="1">
      <c r="C12" s="15" t="s">
        <v>57</v>
      </c>
      <c r="D12" s="60">
        <f t="shared" ref="D12" si="0">D11/D10</f>
        <v>0</v>
      </c>
      <c r="E12" s="61"/>
      <c r="F12" s="60">
        <f t="shared" ref="F12" si="1">F11/F10</f>
        <v>0</v>
      </c>
      <c r="G12" s="61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69" t="s">
        <v>71</v>
      </c>
      <c r="E15" s="70"/>
      <c r="F15" s="69" t="s">
        <v>72</v>
      </c>
      <c r="G15" s="70"/>
    </row>
    <row r="16" spans="3:9" s="9" customFormat="1" ht="41.25" thickTop="1" thickBot="1">
      <c r="C16" s="15" t="s">
        <v>58</v>
      </c>
      <c r="D16" s="43" t="s">
        <v>123</v>
      </c>
      <c r="E16" s="43" t="s">
        <v>134</v>
      </c>
      <c r="F16" s="43" t="s">
        <v>123</v>
      </c>
      <c r="G16" s="43" t="s">
        <v>134</v>
      </c>
    </row>
    <row r="17" spans="3:7" s="9" customFormat="1" thickTop="1" thickBot="1">
      <c r="C17" s="15" t="s">
        <v>125</v>
      </c>
      <c r="D17" s="21">
        <v>120.7191</v>
      </c>
      <c r="E17" s="23">
        <f>D17/100/24*365/91/1.0026</f>
        <v>0.20122805020134463</v>
      </c>
      <c r="F17" s="21">
        <v>122.0457</v>
      </c>
      <c r="G17" s="23">
        <f>F17/100/24*365/92/1.0026</f>
        <v>0.20122807737924875</v>
      </c>
    </row>
    <row r="18" spans="3:7" s="9" customFormat="1" thickTop="1" thickBot="1">
      <c r="C18" s="15" t="s">
        <v>126</v>
      </c>
      <c r="D18" s="21">
        <v>0</v>
      </c>
      <c r="E18" s="21">
        <v>0</v>
      </c>
      <c r="F18" s="21">
        <v>0</v>
      </c>
      <c r="G18" s="21">
        <v>0</v>
      </c>
    </row>
    <row r="19" spans="3:7" s="9" customFormat="1" ht="13.9" thickTop="1"/>
    <row r="20" spans="3:7" s="9" customFormat="1" ht="13.5"/>
    <row r="21" spans="3:7" s="9" customFormat="1" ht="16.5" customHeight="1" thickBot="1">
      <c r="C21"/>
    </row>
    <row r="22" spans="3:7" s="9" customFormat="1" ht="16.5" customHeight="1" thickTop="1" thickBot="1">
      <c r="C22" s="13" t="s">
        <v>67</v>
      </c>
      <c r="D22" s="92" t="s">
        <v>63</v>
      </c>
      <c r="E22" s="93"/>
      <c r="F22" s="93"/>
      <c r="G22" s="94"/>
    </row>
    <row r="23" spans="3:7" s="9" customFormat="1" thickTop="1" thickBot="1">
      <c r="C23" s="14" t="s">
        <v>68</v>
      </c>
      <c r="D23" s="69" t="s">
        <v>71</v>
      </c>
      <c r="E23" s="70"/>
      <c r="F23" s="69" t="s">
        <v>72</v>
      </c>
      <c r="G23" s="70"/>
    </row>
    <row r="24" spans="3:7" s="9" customFormat="1" thickTop="1" thickBot="1">
      <c r="C24" s="15" t="s">
        <v>53</v>
      </c>
      <c r="D24" s="91">
        <v>142116649</v>
      </c>
      <c r="E24" s="72"/>
      <c r="F24" s="91">
        <v>142116649</v>
      </c>
      <c r="G24" s="72"/>
    </row>
    <row r="25" spans="3:7" s="9" customFormat="1" thickTop="1" thickBot="1">
      <c r="C25" s="15" t="s">
        <v>54</v>
      </c>
      <c r="D25" s="71">
        <v>3408848</v>
      </c>
      <c r="E25" s="72"/>
      <c r="F25" s="71">
        <v>0</v>
      </c>
      <c r="G25" s="72"/>
    </row>
    <row r="26" spans="3:7" s="9" customFormat="1" thickTop="1" thickBot="1">
      <c r="C26" s="15" t="s">
        <v>55</v>
      </c>
      <c r="D26" s="71">
        <f t="shared" ref="D26" si="2">D24/1.0026/24</f>
        <v>5906170.9970742734</v>
      </c>
      <c r="E26" s="72"/>
      <c r="F26" s="71">
        <f t="shared" ref="F26" si="3">F24/1.0026/24</f>
        <v>5906170.9970742734</v>
      </c>
      <c r="G26" s="72"/>
    </row>
    <row r="27" spans="3:7" s="9" customFormat="1" thickTop="1" thickBot="1">
      <c r="C27" s="15" t="s">
        <v>56</v>
      </c>
      <c r="D27" s="71">
        <f t="shared" ref="D27" si="4">D25/24/1.0026</f>
        <v>141666.99913558085</v>
      </c>
      <c r="E27" s="72"/>
      <c r="F27" s="71">
        <f t="shared" ref="F27" si="5">F25/24/1.0026</f>
        <v>0</v>
      </c>
      <c r="G27" s="72"/>
    </row>
    <row r="28" spans="3:7" s="9" customFormat="1" thickTop="1" thickBot="1">
      <c r="C28" s="15" t="s">
        <v>57</v>
      </c>
      <c r="D28" s="60">
        <f t="shared" ref="D28" si="6">D27/D26</f>
        <v>2.3986267787667867E-2</v>
      </c>
      <c r="E28" s="61"/>
      <c r="F28" s="60">
        <f t="shared" ref="F28" si="7">F27/F26</f>
        <v>0</v>
      </c>
      <c r="G28" s="61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69" t="s">
        <v>71</v>
      </c>
      <c r="E31" s="70"/>
      <c r="F31" s="69" t="s">
        <v>72</v>
      </c>
      <c r="G31" s="70"/>
    </row>
    <row r="32" spans="3:7" s="9" customFormat="1" ht="41.25" thickTop="1" thickBot="1">
      <c r="C32" s="15" t="s">
        <v>58</v>
      </c>
      <c r="D32" s="43" t="s">
        <v>123</v>
      </c>
      <c r="E32" s="43" t="s">
        <v>134</v>
      </c>
      <c r="F32" s="43" t="s">
        <v>123</v>
      </c>
      <c r="G32" s="43" t="s">
        <v>134</v>
      </c>
    </row>
    <row r="33" spans="3:7" s="9" customFormat="1" thickTop="1" thickBot="1">
      <c r="C33" s="15" t="s">
        <v>125</v>
      </c>
      <c r="D33" s="21">
        <v>176.88820000000001</v>
      </c>
      <c r="E33" s="23">
        <f>D33/100/24*365/91/1.0026</f>
        <v>0.29485696621019786</v>
      </c>
      <c r="F33" s="21">
        <v>178.83199999999999</v>
      </c>
      <c r="G33" s="23">
        <f>F33/100/24*365/92/1.0026</f>
        <v>0.29485692272555131</v>
      </c>
    </row>
    <row r="34" spans="3:7" s="9" customFormat="1" thickTop="1" thickBot="1">
      <c r="C34" s="15" t="s">
        <v>126</v>
      </c>
      <c r="D34" s="21">
        <v>0</v>
      </c>
      <c r="E34" s="21">
        <v>0</v>
      </c>
      <c r="F34" s="21">
        <v>0</v>
      </c>
      <c r="G34" s="21">
        <v>0</v>
      </c>
    </row>
    <row r="35" spans="3:7" s="9" customFormat="1" ht="14.65" thickTop="1">
      <c r="C35"/>
    </row>
    <row r="36" spans="3:7" s="9" customFormat="1" ht="13.5"/>
    <row r="37" spans="3:7" s="9" customFormat="1" ht="13.5"/>
    <row r="38" spans="3:7" s="9" customFormat="1" ht="13.5"/>
    <row r="39" spans="3:7" s="9" customFormat="1" ht="13.5"/>
    <row r="40" spans="3:7" s="9" customFormat="1" ht="13.5"/>
    <row r="41" spans="3:7" s="9" customFormat="1" ht="13.5"/>
    <row r="42" spans="3:7" s="9" customFormat="1" ht="13.5"/>
    <row r="43" spans="3:7" s="9" customFormat="1" ht="13.5"/>
    <row r="44" spans="3:7" s="9" customFormat="1" ht="13.5"/>
    <row r="45" spans="3:7" s="9" customFormat="1" ht="13.5"/>
    <row r="46" spans="3:7" s="9" customFormat="1" ht="13.5"/>
    <row r="47" spans="3:7" s="9" customFormat="1" ht="13.5"/>
    <row r="48" spans="3:7" s="9" customFormat="1" ht="13.5"/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32">
    <mergeCell ref="D8:E8"/>
    <mergeCell ref="F8:G8"/>
    <mergeCell ref="C1:I2"/>
    <mergeCell ref="C3:I4"/>
    <mergeCell ref="D6:G6"/>
    <mergeCell ref="D7:E7"/>
    <mergeCell ref="F7:G7"/>
    <mergeCell ref="D23:E23"/>
    <mergeCell ref="F23:G23"/>
    <mergeCell ref="D9:E9"/>
    <mergeCell ref="F9:G9"/>
    <mergeCell ref="D10:E10"/>
    <mergeCell ref="F10:G10"/>
    <mergeCell ref="D11:E11"/>
    <mergeCell ref="F11:G11"/>
    <mergeCell ref="D12:E12"/>
    <mergeCell ref="F12:G12"/>
    <mergeCell ref="D15:E15"/>
    <mergeCell ref="F15:G15"/>
    <mergeCell ref="D22:G22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31:E31"/>
    <mergeCell ref="F31:G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28C57-17BD-45E0-B27B-32CA546D0087}">
  <dimension ref="C1:M156"/>
  <sheetViews>
    <sheetView showGridLines="0" zoomScale="80" zoomScaleNormal="80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142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143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14648274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608762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0.2028622423408725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44.551099999999998</v>
      </c>
      <c r="E15" s="23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143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142042921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2523375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5903107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104868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1.7764882120551093E-2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65.280100000000004</v>
      </c>
      <c r="E27" s="23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F9A3-8C35-4A9D-984A-5952FE59D0B8}">
  <dimension ref="C1:M156"/>
  <sheetViews>
    <sheetView showGridLines="0" topLeftCell="A7" workbookViewId="0">
      <selection activeCell="A7"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144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145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462120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19205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6.3998235174936285E-3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43.113999999999997</v>
      </c>
      <c r="E15" s="23">
        <f>D15/100/24*365/30/1.0026</f>
        <v>0.21799723496686393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145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138707801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1507822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5764504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62663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1.0870492933997444E-2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63.174300000000002</v>
      </c>
      <c r="E27" s="23">
        <f>D27/100/24*365/30/1.0026</f>
        <v>0.31942809112972942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8">
    <pageSetUpPr fitToPage="1"/>
  </sheetPr>
  <dimension ref="A2:E146"/>
  <sheetViews>
    <sheetView showGridLines="0" topLeftCell="A10" zoomScaleNormal="100" zoomScaleSheetLayoutView="90" workbookViewId="0">
      <selection activeCell="B18" activeCellId="2" sqref="B14:D14 B16:D16 B18:D26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4" ht="28.5" customHeight="1">
      <c r="B2" s="57" t="s">
        <v>1</v>
      </c>
      <c r="C2" s="57"/>
      <c r="D2" s="57"/>
    </row>
    <row r="3" spans="1:4">
      <c r="A3" s="5"/>
    </row>
    <row r="4" spans="1:4" ht="14.65" thickBot="1">
      <c r="B4" s="30"/>
      <c r="C4" s="30"/>
      <c r="D4" s="30"/>
    </row>
    <row r="5" spans="1:4" ht="46.5" customHeight="1" thickBot="1">
      <c r="A5" s="5"/>
      <c r="B5" s="19" t="s">
        <v>2</v>
      </c>
      <c r="C5" s="18" t="s">
        <v>3</v>
      </c>
      <c r="D5" s="18" t="s">
        <v>4</v>
      </c>
    </row>
    <row r="6" spans="1:4" ht="30.75" customHeight="1" thickBot="1">
      <c r="A6" s="5"/>
      <c r="B6" s="20" t="s">
        <v>5</v>
      </c>
      <c r="C6" s="45">
        <v>44207</v>
      </c>
      <c r="D6" s="45">
        <v>44214</v>
      </c>
    </row>
    <row r="7" spans="1:4" ht="30.75" customHeight="1" thickBot="1">
      <c r="A7" s="5"/>
      <c r="B7" s="20" t="s">
        <v>6</v>
      </c>
      <c r="C7" s="45">
        <v>44214</v>
      </c>
      <c r="D7" s="45">
        <v>44228</v>
      </c>
    </row>
    <row r="8" spans="1:4" ht="30.75" customHeight="1" thickBot="1">
      <c r="A8" s="6"/>
      <c r="B8" s="20" t="s">
        <v>7</v>
      </c>
      <c r="C8" s="45">
        <v>44235</v>
      </c>
      <c r="D8" s="45">
        <v>44242</v>
      </c>
    </row>
    <row r="9" spans="1:4" ht="30.75" customHeight="1" thickBot="1">
      <c r="A9" s="5"/>
      <c r="B9" s="20" t="s">
        <v>8</v>
      </c>
      <c r="C9" s="45">
        <v>44263</v>
      </c>
      <c r="D9" s="45">
        <v>44270</v>
      </c>
    </row>
    <row r="10" spans="1:4" ht="30.75" customHeight="1" thickBot="1">
      <c r="A10" s="6"/>
      <c r="B10" s="20" t="s">
        <v>9</v>
      </c>
      <c r="C10" s="45">
        <v>44298</v>
      </c>
      <c r="D10" s="45">
        <v>44305</v>
      </c>
    </row>
    <row r="11" spans="1:4" ht="30.75" customHeight="1" thickBot="1">
      <c r="A11" s="5"/>
      <c r="B11" s="20" t="s">
        <v>10</v>
      </c>
      <c r="C11" s="45">
        <v>44305</v>
      </c>
      <c r="D11" s="45">
        <v>44319</v>
      </c>
    </row>
    <row r="12" spans="1:4" ht="30.75" customHeight="1" thickBot="1">
      <c r="A12" s="3"/>
      <c r="B12" s="20" t="s">
        <v>11</v>
      </c>
      <c r="C12" s="45">
        <v>44326</v>
      </c>
      <c r="D12" s="45">
        <v>44333</v>
      </c>
    </row>
    <row r="13" spans="1:4" ht="30.75" customHeight="1" thickBot="1">
      <c r="A13" s="2"/>
      <c r="B13" s="20" t="s">
        <v>12</v>
      </c>
      <c r="C13" s="45">
        <v>44361</v>
      </c>
      <c r="D13" s="45">
        <v>44368</v>
      </c>
    </row>
    <row r="14" spans="1:4" ht="30.75" customHeight="1" thickBot="1">
      <c r="A14" s="2"/>
      <c r="B14" s="20" t="s">
        <v>13</v>
      </c>
      <c r="C14" s="45">
        <v>44352</v>
      </c>
      <c r="D14" s="45">
        <v>44382</v>
      </c>
    </row>
    <row r="15" spans="1:4" ht="30.75" customHeight="1" thickBot="1">
      <c r="A15" s="7"/>
      <c r="B15" s="20" t="s">
        <v>14</v>
      </c>
      <c r="C15" s="45">
        <v>44389</v>
      </c>
      <c r="D15" s="45">
        <v>44396</v>
      </c>
    </row>
    <row r="16" spans="1:4" ht="30.75" customHeight="1" thickBot="1">
      <c r="A16" s="7"/>
      <c r="B16" s="20" t="s">
        <v>15</v>
      </c>
      <c r="C16" s="45">
        <v>44396</v>
      </c>
      <c r="D16" s="45">
        <v>44410</v>
      </c>
    </row>
    <row r="17" spans="1:5" ht="30.75" customHeight="1" thickBot="1">
      <c r="A17" s="5"/>
      <c r="B17" s="20" t="s">
        <v>16</v>
      </c>
      <c r="C17" s="45">
        <v>44417</v>
      </c>
      <c r="D17" s="45">
        <v>44424</v>
      </c>
    </row>
    <row r="18" spans="1:5" ht="30.75" customHeight="1" thickBot="1">
      <c r="A18" s="5"/>
      <c r="B18" s="20" t="s">
        <v>17</v>
      </c>
      <c r="C18" s="45">
        <v>44452</v>
      </c>
      <c r="D18" s="45">
        <v>44459</v>
      </c>
      <c r="E18" s="52"/>
    </row>
    <row r="19" spans="1:5" ht="30.75" customHeight="1" thickBot="1">
      <c r="A19" s="1"/>
      <c r="B19" s="20" t="s">
        <v>18</v>
      </c>
      <c r="C19" s="45">
        <v>44480</v>
      </c>
      <c r="D19" s="45">
        <v>44487</v>
      </c>
    </row>
    <row r="20" spans="1:5" ht="30.75" customHeight="1" thickBot="1">
      <c r="A20" s="2"/>
      <c r="B20" s="20" t="s">
        <v>19</v>
      </c>
      <c r="C20" s="45">
        <v>44487</v>
      </c>
      <c r="D20" s="45">
        <v>44502</v>
      </c>
    </row>
    <row r="21" spans="1:5" ht="30.75" customHeight="1" thickBot="1">
      <c r="A21" s="5"/>
      <c r="B21" s="20" t="s">
        <v>20</v>
      </c>
      <c r="C21" s="45">
        <v>44508</v>
      </c>
      <c r="D21" s="45">
        <v>44515</v>
      </c>
    </row>
    <row r="22" spans="1:5" ht="30.75" customHeight="1" thickBot="1">
      <c r="A22" s="5"/>
      <c r="B22" s="20" t="s">
        <v>21</v>
      </c>
      <c r="C22" s="45">
        <v>44543</v>
      </c>
      <c r="D22" s="45">
        <v>44550</v>
      </c>
    </row>
    <row r="23" spans="1:5" ht="30.75" customHeight="1" thickBot="1">
      <c r="A23" s="5"/>
      <c r="B23" s="20" t="s">
        <v>22</v>
      </c>
      <c r="C23" s="45">
        <v>44571</v>
      </c>
      <c r="D23" s="45">
        <v>44578</v>
      </c>
    </row>
    <row r="24" spans="1:5" ht="30.75" customHeight="1" thickBot="1">
      <c r="A24" s="5"/>
      <c r="B24" s="20" t="s">
        <v>23</v>
      </c>
      <c r="C24" s="45">
        <v>44585</v>
      </c>
      <c r="D24" s="45">
        <v>44599</v>
      </c>
    </row>
    <row r="25" spans="1:5" ht="30.75" customHeight="1" thickBot="1">
      <c r="A25" s="5"/>
      <c r="B25" s="20" t="s">
        <v>24</v>
      </c>
      <c r="C25" s="45">
        <v>44599</v>
      </c>
      <c r="D25" s="45">
        <v>44606</v>
      </c>
    </row>
    <row r="26" spans="1:5" ht="30.75" customHeight="1" thickBot="1">
      <c r="A26" s="5"/>
      <c r="B26" s="20" t="s">
        <v>25</v>
      </c>
      <c r="C26" s="45">
        <v>44669</v>
      </c>
      <c r="D26" s="45">
        <v>44683</v>
      </c>
    </row>
    <row r="27" spans="1:5">
      <c r="A27" s="5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0FE7A-72AA-4986-B315-417C55B05726}">
  <dimension ref="C1:M156"/>
  <sheetViews>
    <sheetView showGridLines="0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146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147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12271895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510003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0.16995205380850315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44.551099999999998</v>
      </c>
      <c r="E15" s="23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147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138707801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2568322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5764504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106736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1.8516077012003113E-2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65.280100000000004</v>
      </c>
      <c r="E27" s="23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1D0A-C95C-404B-A2DE-F5C3C1243776}">
  <dimension ref="A1:I66"/>
  <sheetViews>
    <sheetView showGridLines="0" workbookViewId="0">
      <selection activeCell="C13" sqref="C13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7" t="s">
        <v>141</v>
      </c>
      <c r="D1" s="57"/>
      <c r="E1" s="57"/>
      <c r="F1" s="57"/>
      <c r="G1" s="57"/>
      <c r="H1" s="57"/>
      <c r="I1" s="57"/>
    </row>
    <row r="2" spans="3:9" s="9" customFormat="1" ht="29.25" customHeight="1">
      <c r="C2" s="57"/>
      <c r="D2" s="57"/>
      <c r="E2" s="57"/>
      <c r="F2" s="57"/>
      <c r="G2" s="57"/>
      <c r="H2" s="57"/>
      <c r="I2" s="57"/>
    </row>
    <row r="3" spans="3:9" s="9" customFormat="1" ht="14.25" customHeight="1">
      <c r="C3" s="64" t="s">
        <v>44</v>
      </c>
      <c r="D3" s="64"/>
      <c r="E3" s="64"/>
      <c r="F3" s="64"/>
      <c r="G3" s="64"/>
      <c r="H3" s="64"/>
      <c r="I3" s="64"/>
    </row>
    <row r="4" spans="3:9" s="9" customFormat="1" ht="14.25" customHeight="1">
      <c r="C4" s="64"/>
      <c r="D4" s="64"/>
      <c r="E4" s="64"/>
      <c r="F4" s="64"/>
      <c r="G4" s="64"/>
      <c r="H4" s="64"/>
      <c r="I4" s="64"/>
    </row>
    <row r="5" spans="3:9" s="9" customFormat="1" ht="13.9" thickBot="1"/>
    <row r="6" spans="3:9" s="9" customFormat="1" ht="16.5" customHeight="1" thickTop="1" thickBot="1">
      <c r="C6" s="13" t="s">
        <v>67</v>
      </c>
      <c r="D6" s="92" t="s">
        <v>46</v>
      </c>
      <c r="E6" s="94"/>
    </row>
    <row r="7" spans="3:9" s="9" customFormat="1" thickTop="1" thickBot="1">
      <c r="C7" s="14" t="s">
        <v>68</v>
      </c>
      <c r="D7" s="69" t="s">
        <v>72</v>
      </c>
      <c r="E7" s="70"/>
    </row>
    <row r="8" spans="3:9" s="9" customFormat="1" thickTop="1" thickBot="1">
      <c r="C8" s="15" t="s">
        <v>53</v>
      </c>
      <c r="D8" s="71">
        <v>72207998</v>
      </c>
      <c r="E8" s="72"/>
    </row>
    <row r="9" spans="3:9" s="9" customFormat="1" thickTop="1" thickBot="1">
      <c r="C9" s="15" t="s">
        <v>54</v>
      </c>
      <c r="D9" s="71"/>
      <c r="E9" s="72"/>
    </row>
    <row r="10" spans="3:9" s="9" customFormat="1" thickTop="1" thickBot="1">
      <c r="C10" s="15" t="s">
        <v>55</v>
      </c>
      <c r="D10" s="71">
        <f>D8/1.0026/24</f>
        <v>3000864.3360595782</v>
      </c>
      <c r="E10" s="72"/>
    </row>
    <row r="11" spans="3:9" s="9" customFormat="1" thickTop="1" thickBot="1">
      <c r="C11" s="15" t="s">
        <v>56</v>
      </c>
      <c r="D11" s="71">
        <f>D9/24/1.0026</f>
        <v>0</v>
      </c>
      <c r="E11" s="72"/>
    </row>
    <row r="12" spans="3:9" s="9" customFormat="1" thickTop="1" thickBot="1">
      <c r="C12" s="15" t="s">
        <v>57</v>
      </c>
      <c r="D12" s="60">
        <f t="shared" ref="D12" si="0">D11/D10</f>
        <v>0</v>
      </c>
      <c r="E12" s="61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69" t="s">
        <v>72</v>
      </c>
      <c r="E15" s="70"/>
    </row>
    <row r="16" spans="3:9" s="9" customFormat="1" ht="41.25" thickTop="1" thickBot="1">
      <c r="C16" s="15" t="s">
        <v>58</v>
      </c>
      <c r="D16" s="43" t="s">
        <v>123</v>
      </c>
      <c r="E16" s="43" t="s">
        <v>134</v>
      </c>
    </row>
    <row r="17" spans="3:5" s="9" customFormat="1" thickTop="1" thickBot="1">
      <c r="C17" s="15" t="s">
        <v>125</v>
      </c>
      <c r="D17" s="21">
        <v>122.0457</v>
      </c>
      <c r="E17" s="23">
        <f>D17/100/24*365/92/1.0026</f>
        <v>0.20122807737924875</v>
      </c>
    </row>
    <row r="18" spans="3:5" s="9" customFormat="1" thickTop="1" thickBot="1">
      <c r="C18" s="15" t="s">
        <v>126</v>
      </c>
      <c r="D18" s="21">
        <v>0</v>
      </c>
      <c r="E18" s="21">
        <v>0</v>
      </c>
    </row>
    <row r="19" spans="3:5" s="9" customFormat="1" ht="13.9" thickTop="1"/>
    <row r="20" spans="3:5" s="9" customFormat="1" ht="13.5"/>
    <row r="21" spans="3:5" s="9" customFormat="1" ht="16.5" customHeight="1" thickBot="1">
      <c r="C21"/>
    </row>
    <row r="22" spans="3:5" s="9" customFormat="1" ht="16.5" customHeight="1" thickTop="1" thickBot="1">
      <c r="C22" s="13" t="s">
        <v>67</v>
      </c>
      <c r="D22" s="92" t="s">
        <v>63</v>
      </c>
      <c r="E22" s="94"/>
    </row>
    <row r="23" spans="3:5" s="9" customFormat="1" thickTop="1" thickBot="1">
      <c r="C23" s="14" t="s">
        <v>68</v>
      </c>
      <c r="D23" s="69" t="s">
        <v>72</v>
      </c>
      <c r="E23" s="70"/>
    </row>
    <row r="24" spans="3:5" s="9" customFormat="1" thickTop="1" thickBot="1">
      <c r="C24" s="15" t="s">
        <v>53</v>
      </c>
      <c r="D24" s="71">
        <v>142116649</v>
      </c>
      <c r="E24" s="72"/>
    </row>
    <row r="25" spans="3:5" s="9" customFormat="1" thickTop="1" thickBot="1">
      <c r="C25" s="15" t="s">
        <v>54</v>
      </c>
      <c r="D25" s="71">
        <v>501291</v>
      </c>
      <c r="E25" s="72"/>
    </row>
    <row r="26" spans="3:5" s="9" customFormat="1" thickTop="1" thickBot="1">
      <c r="C26" s="15" t="s">
        <v>55</v>
      </c>
      <c r="D26" s="71">
        <f t="shared" ref="D26" si="1">D24/1.0026/24</f>
        <v>5906170.9970742734</v>
      </c>
      <c r="E26" s="72"/>
    </row>
    <row r="27" spans="3:5" s="9" customFormat="1" thickTop="1" thickBot="1">
      <c r="C27" s="15" t="s">
        <v>56</v>
      </c>
      <c r="D27" s="71">
        <f t="shared" ref="D27" si="2">D25/24/1.0026</f>
        <v>20832.959305804907</v>
      </c>
      <c r="E27" s="72"/>
    </row>
    <row r="28" spans="3:5" s="9" customFormat="1" thickTop="1" thickBot="1">
      <c r="C28" s="15" t="s">
        <v>57</v>
      </c>
      <c r="D28" s="60">
        <f t="shared" ref="D28" si="3">D27/D26</f>
        <v>3.5273207152527217E-3</v>
      </c>
      <c r="E28" s="61"/>
    </row>
    <row r="29" spans="3:5" s="9" customFormat="1" ht="14.65" thickTop="1">
      <c r="C29"/>
    </row>
    <row r="30" spans="3:5" s="9" customFormat="1" ht="13.9" thickBot="1"/>
    <row r="31" spans="3:5" s="9" customFormat="1" thickTop="1" thickBot="1">
      <c r="D31" s="69" t="s">
        <v>72</v>
      </c>
      <c r="E31" s="70"/>
    </row>
    <row r="32" spans="3:5" s="9" customFormat="1" ht="41.25" thickTop="1" thickBot="1">
      <c r="C32" s="15" t="s">
        <v>58</v>
      </c>
      <c r="D32" s="43" t="s">
        <v>123</v>
      </c>
      <c r="E32" s="43" t="s">
        <v>134</v>
      </c>
    </row>
    <row r="33" spans="3:5" s="9" customFormat="1" thickTop="1" thickBot="1">
      <c r="C33" s="15" t="s">
        <v>125</v>
      </c>
      <c r="D33" s="21">
        <v>178.83199999999999</v>
      </c>
      <c r="E33" s="23">
        <f>D33/100/24*365/92/1.0026</f>
        <v>0.29485692272555131</v>
      </c>
    </row>
    <row r="34" spans="3:5" s="9" customFormat="1" thickTop="1" thickBot="1">
      <c r="C34" s="15" t="s">
        <v>126</v>
      </c>
      <c r="D34" s="21">
        <v>0</v>
      </c>
      <c r="E34" s="21">
        <v>0</v>
      </c>
    </row>
    <row r="35" spans="3:5" s="9" customFormat="1" ht="14.65" thickTop="1">
      <c r="C35"/>
    </row>
    <row r="36" spans="3:5" s="9" customFormat="1" ht="13.5"/>
    <row r="37" spans="3:5" s="9" customFormat="1" ht="13.5"/>
    <row r="38" spans="3:5" s="9" customFormat="1" ht="13.5"/>
    <row r="39" spans="3:5" s="9" customFormat="1" ht="13.5"/>
    <row r="40" spans="3:5" s="9" customFormat="1" ht="13.5"/>
    <row r="41" spans="3:5" s="9" customFormat="1" ht="13.5"/>
    <row r="42" spans="3:5" s="9" customFormat="1" ht="13.5"/>
    <row r="43" spans="3:5" s="9" customFormat="1" ht="13.5"/>
    <row r="44" spans="3:5" s="9" customFormat="1" ht="13.5"/>
    <row r="45" spans="3:5" s="9" customFormat="1" ht="13.5"/>
    <row r="46" spans="3:5" s="9" customFormat="1" ht="13.5"/>
    <row r="47" spans="3:5" s="9" customFormat="1" ht="13.5"/>
    <row r="48" spans="3:5" s="9" customFormat="1" ht="13.5"/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18">
    <mergeCell ref="D9:E9"/>
    <mergeCell ref="C1:I2"/>
    <mergeCell ref="C3:I4"/>
    <mergeCell ref="D6:E6"/>
    <mergeCell ref="D7:E7"/>
    <mergeCell ref="D8:E8"/>
    <mergeCell ref="D31:E31"/>
    <mergeCell ref="D10:E10"/>
    <mergeCell ref="D11:E11"/>
    <mergeCell ref="D12:E12"/>
    <mergeCell ref="D15:E15"/>
    <mergeCell ref="D22:E22"/>
    <mergeCell ref="D23:E23"/>
    <mergeCell ref="D24:E24"/>
    <mergeCell ref="D25:E25"/>
    <mergeCell ref="D26:E26"/>
    <mergeCell ref="D27:E27"/>
    <mergeCell ref="D28:E2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E26A-FD8E-4421-B7FC-299993AEC167}">
  <dimension ref="C1:M156"/>
  <sheetViews>
    <sheetView showGridLines="0" workbookViewId="0">
      <selection activeCell="A7"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148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149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2606800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108335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3.6101269501050366E-2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43.113999999999997</v>
      </c>
      <c r="E15" s="23">
        <f>D15/100/24*365/30/1.0026</f>
        <v>0.21799723496686393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149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138707802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230974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5764504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9599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1.6651909687286192E-3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63.174300000000002</v>
      </c>
      <c r="E27" s="23">
        <f>D27/100/24*365/30/1.0026</f>
        <v>0.31942809112972942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696A2-377B-4B9C-972B-3238E7E71393}">
  <dimension ref="A1:S29"/>
  <sheetViews>
    <sheetView showGridLines="0" zoomScale="70" zoomScaleNormal="70" zoomScaleSheetLayoutView="86" workbookViewId="0">
      <selection activeCell="D49" sqref="D49"/>
    </sheetView>
  </sheetViews>
  <sheetFormatPr baseColWidth="10" defaultColWidth="11.3984375" defaultRowHeight="13.5"/>
  <cols>
    <col min="1" max="2" width="7.3984375" style="9" customWidth="1"/>
    <col min="3" max="3" width="69" style="9" bestFit="1" customWidth="1"/>
    <col min="4" max="5" width="37.73046875" style="9" customWidth="1"/>
    <col min="6" max="9" width="19.73046875" style="9" bestFit="1" customWidth="1"/>
    <col min="10" max="11" width="7.265625" style="9" customWidth="1"/>
    <col min="12" max="12" width="14.265625" style="9" bestFit="1" customWidth="1"/>
    <col min="13" max="14" width="7.265625" style="9" customWidth="1"/>
    <col min="15" max="19" width="18.3984375" style="9" bestFit="1" customWidth="1"/>
    <col min="20" max="16384" width="11.3984375" style="9"/>
  </cols>
  <sheetData>
    <row r="1" spans="1:19" ht="33.75" customHeight="1">
      <c r="C1" s="80" t="s">
        <v>150</v>
      </c>
      <c r="D1" s="80"/>
      <c r="E1" s="80"/>
      <c r="F1" s="80"/>
      <c r="G1" s="80"/>
      <c r="H1" s="80"/>
      <c r="I1" s="80"/>
      <c r="J1" s="51"/>
      <c r="K1" s="51"/>
      <c r="L1" s="24"/>
      <c r="M1" s="24"/>
      <c r="N1" s="24"/>
      <c r="O1" s="24"/>
    </row>
    <row r="2" spans="1:19" ht="14.25" customHeight="1">
      <c r="C2" s="80"/>
      <c r="D2" s="80"/>
      <c r="E2" s="80"/>
      <c r="F2" s="80"/>
      <c r="G2" s="80"/>
      <c r="H2" s="80"/>
      <c r="I2" s="80"/>
    </row>
    <row r="3" spans="1:19" ht="15" customHeight="1">
      <c r="A3" s="25"/>
      <c r="C3" s="64" t="s">
        <v>44</v>
      </c>
      <c r="D3" s="64"/>
      <c r="E3" s="64"/>
      <c r="F3" s="64"/>
      <c r="G3" s="64"/>
      <c r="H3" s="64"/>
      <c r="I3" s="64"/>
    </row>
    <row r="4" spans="1:19" ht="15" customHeight="1">
      <c r="A4" s="25"/>
      <c r="C4" s="64"/>
      <c r="D4" s="64"/>
      <c r="E4" s="64"/>
      <c r="F4" s="64"/>
      <c r="G4" s="64"/>
      <c r="H4" s="64"/>
      <c r="I4" s="64"/>
    </row>
    <row r="5" spans="1:19" ht="15" customHeight="1" thickBot="1">
      <c r="A5" s="25"/>
      <c r="C5" s="10"/>
    </row>
    <row r="6" spans="1:19" s="10" customFormat="1" ht="15.4" thickTop="1" thickBot="1">
      <c r="A6" s="9"/>
      <c r="B6" s="9"/>
      <c r="C6" s="26" t="s">
        <v>67</v>
      </c>
      <c r="D6" s="82" t="s">
        <v>46</v>
      </c>
      <c r="E6" s="82"/>
      <c r="F6" s="9"/>
      <c r="G6" s="9"/>
      <c r="H6" s="9"/>
      <c r="I6" s="9"/>
      <c r="J6" s="9"/>
      <c r="K6" s="9"/>
      <c r="L6" s="9"/>
      <c r="M6" s="9"/>
      <c r="N6" s="9"/>
      <c r="O6" s="38"/>
      <c r="P6" s="38"/>
      <c r="Q6" s="38"/>
      <c r="R6" s="38"/>
      <c r="S6" s="38"/>
    </row>
    <row r="7" spans="1:19" ht="16.5" customHeight="1" thickTop="1" thickBot="1">
      <c r="C7" s="14" t="s">
        <v>47</v>
      </c>
      <c r="D7" s="81" t="s">
        <v>114</v>
      </c>
      <c r="E7" s="81"/>
      <c r="F7" s="43" t="s">
        <v>115</v>
      </c>
      <c r="G7" s="43" t="s">
        <v>116</v>
      </c>
      <c r="H7" s="43" t="s">
        <v>117</v>
      </c>
      <c r="I7" s="43" t="s">
        <v>151</v>
      </c>
      <c r="O7" s="37"/>
      <c r="P7" s="37"/>
      <c r="Q7" s="37"/>
      <c r="R7" s="37"/>
      <c r="S7" s="37"/>
    </row>
    <row r="8" spans="1:19" ht="16.5" customHeight="1" thickTop="1" thickBot="1">
      <c r="C8" s="15" t="s">
        <v>53</v>
      </c>
      <c r="D8" s="58">
        <v>72187200</v>
      </c>
      <c r="E8" s="59"/>
      <c r="F8" s="48">
        <v>72187200</v>
      </c>
      <c r="G8" s="48">
        <v>72187200</v>
      </c>
      <c r="H8" s="48">
        <v>72187200</v>
      </c>
      <c r="I8" s="46">
        <v>72187200</v>
      </c>
      <c r="L8" s="35"/>
      <c r="O8" s="37"/>
      <c r="P8" s="37"/>
      <c r="Q8" s="37"/>
      <c r="R8" s="37"/>
      <c r="S8" s="37"/>
    </row>
    <row r="9" spans="1:19" ht="16.5" customHeight="1" thickTop="1" thickBot="1">
      <c r="C9" s="15" t="s">
        <v>54</v>
      </c>
      <c r="D9" s="58"/>
      <c r="E9" s="59"/>
      <c r="F9" s="46" t="s">
        <v>118</v>
      </c>
      <c r="G9" s="47" t="s">
        <v>118</v>
      </c>
      <c r="H9" s="47" t="s">
        <v>118</v>
      </c>
      <c r="I9" s="47" t="s">
        <v>118</v>
      </c>
    </row>
    <row r="10" spans="1:19" s="10" customFormat="1" ht="16.5" customHeight="1" thickTop="1" thickBot="1">
      <c r="A10" s="9"/>
      <c r="B10" s="9"/>
      <c r="C10" s="15" t="s">
        <v>55</v>
      </c>
      <c r="D10" s="58">
        <f>INT(D8/24/1.0026)</f>
        <v>3000000</v>
      </c>
      <c r="E10" s="59"/>
      <c r="F10" s="48">
        <f>INT(F8/24/1.0026)</f>
        <v>3000000</v>
      </c>
      <c r="G10" s="48">
        <f t="shared" ref="G10:I10" si="0">INT(G8/24/1.0026)</f>
        <v>3000000</v>
      </c>
      <c r="H10" s="48">
        <f t="shared" si="0"/>
        <v>3000000</v>
      </c>
      <c r="I10" s="46">
        <f t="shared" si="0"/>
        <v>3000000</v>
      </c>
      <c r="K10" s="9"/>
      <c r="L10" s="9"/>
      <c r="M10" s="9"/>
      <c r="N10" s="9"/>
      <c r="O10" s="9"/>
    </row>
    <row r="11" spans="1:19" ht="16.5" customHeight="1" thickTop="1" thickBot="1">
      <c r="C11" s="15" t="s">
        <v>56</v>
      </c>
      <c r="D11" s="58">
        <f>ROUND(D9/24/1.0026,0)</f>
        <v>0</v>
      </c>
      <c r="E11" s="59"/>
      <c r="F11" s="46" t="s">
        <v>118</v>
      </c>
      <c r="G11" s="47" t="s">
        <v>118</v>
      </c>
      <c r="H11" s="47" t="s">
        <v>118</v>
      </c>
      <c r="I11" s="47" t="s">
        <v>118</v>
      </c>
    </row>
    <row r="12" spans="1:19" ht="16.5" customHeight="1" thickTop="1" thickBot="1">
      <c r="C12" s="15" t="s">
        <v>57</v>
      </c>
      <c r="D12" s="60">
        <f>D9/D8</f>
        <v>0</v>
      </c>
      <c r="E12" s="61"/>
      <c r="F12" s="49">
        <v>0</v>
      </c>
      <c r="G12" s="49">
        <v>0</v>
      </c>
      <c r="H12" s="49">
        <v>0</v>
      </c>
      <c r="I12" s="49">
        <v>0</v>
      </c>
      <c r="O12" s="38"/>
      <c r="P12" s="38"/>
      <c r="Q12" s="38"/>
      <c r="R12" s="38"/>
      <c r="S12" s="38"/>
    </row>
    <row r="13" spans="1:19" ht="20.25" customHeight="1" thickTop="1" thickBot="1">
      <c r="O13" s="37"/>
      <c r="P13" s="37"/>
      <c r="Q13" s="37"/>
      <c r="R13" s="37"/>
      <c r="S13" s="37"/>
    </row>
    <row r="14" spans="1:19" ht="41.25" thickTop="1" thickBot="1">
      <c r="C14" s="15" t="s">
        <v>58</v>
      </c>
      <c r="D14" s="43" t="s">
        <v>119</v>
      </c>
      <c r="E14" s="43" t="s">
        <v>120</v>
      </c>
      <c r="O14" s="37"/>
      <c r="P14" s="37"/>
      <c r="Q14" s="37"/>
      <c r="R14" s="37"/>
      <c r="S14" s="37"/>
    </row>
    <row r="15" spans="1:19" ht="14.25" thickTop="1" thickBot="1">
      <c r="C15" s="15" t="s">
        <v>121</v>
      </c>
      <c r="D15" s="16">
        <v>387.90750000000003</v>
      </c>
      <c r="E15" s="23">
        <f>D15/24/1.0026/100</f>
        <v>0.16120898164771597</v>
      </c>
    </row>
    <row r="16" spans="1:19" ht="14.25" thickTop="1" thickBot="1">
      <c r="C16" s="15" t="s">
        <v>62</v>
      </c>
      <c r="D16" s="17" t="s">
        <v>118</v>
      </c>
      <c r="E16" s="17" t="s">
        <v>118</v>
      </c>
    </row>
    <row r="17" spans="3:12" ht="14.25" thickTop="1" thickBot="1"/>
    <row r="18" spans="3:12" ht="15.4" thickTop="1" thickBot="1">
      <c r="C18" s="26" t="s">
        <v>67</v>
      </c>
      <c r="D18" s="82" t="s">
        <v>63</v>
      </c>
      <c r="E18" s="82"/>
      <c r="L18" s="36"/>
    </row>
    <row r="19" spans="3:12" ht="16.5" customHeight="1" thickTop="1" thickBot="1">
      <c r="C19" s="14" t="s">
        <v>47</v>
      </c>
      <c r="D19" s="81" t="s">
        <v>114</v>
      </c>
      <c r="E19" s="81"/>
      <c r="F19" s="43" t="s">
        <v>115</v>
      </c>
      <c r="G19" s="43" t="s">
        <v>116</v>
      </c>
      <c r="H19" s="43" t="s">
        <v>117</v>
      </c>
      <c r="I19" s="43" t="s">
        <v>151</v>
      </c>
    </row>
    <row r="20" spans="3:12" ht="16.5" customHeight="1" thickTop="1" thickBot="1">
      <c r="C20" s="15" t="s">
        <v>53</v>
      </c>
      <c r="D20" s="58">
        <v>129936960</v>
      </c>
      <c r="E20" s="59"/>
      <c r="F20" s="48">
        <v>129936960</v>
      </c>
      <c r="G20" s="48">
        <v>129936960</v>
      </c>
      <c r="H20" s="46">
        <v>129936960</v>
      </c>
      <c r="I20" s="46">
        <v>129936960</v>
      </c>
    </row>
    <row r="21" spans="3:12" ht="16.5" customHeight="1" thickTop="1" thickBot="1">
      <c r="C21" s="15" t="s">
        <v>54</v>
      </c>
      <c r="D21" s="58">
        <v>3328647</v>
      </c>
      <c r="E21" s="59"/>
      <c r="F21" s="46" t="s">
        <v>118</v>
      </c>
      <c r="G21" s="47" t="s">
        <v>118</v>
      </c>
      <c r="H21" s="47" t="s">
        <v>118</v>
      </c>
      <c r="I21" s="47" t="s">
        <v>118</v>
      </c>
    </row>
    <row r="22" spans="3:12" ht="16.5" customHeight="1" thickTop="1" thickBot="1">
      <c r="C22" s="15" t="s">
        <v>55</v>
      </c>
      <c r="D22" s="58">
        <f>INT(D20/24/1.0026)</f>
        <v>5400000</v>
      </c>
      <c r="E22" s="59"/>
      <c r="F22" s="48">
        <f>INT(F20/24/1.0026)</f>
        <v>5400000</v>
      </c>
      <c r="G22" s="48">
        <f t="shared" ref="G22:I22" si="1">INT(G20/24/1.0026)</f>
        <v>5400000</v>
      </c>
      <c r="H22" s="48">
        <f t="shared" si="1"/>
        <v>5400000</v>
      </c>
      <c r="I22" s="46">
        <f t="shared" si="1"/>
        <v>5400000</v>
      </c>
    </row>
    <row r="23" spans="3:12" ht="16.5" customHeight="1" thickTop="1" thickBot="1">
      <c r="C23" s="15" t="s">
        <v>56</v>
      </c>
      <c r="D23" s="58">
        <f>ROUND(D21/24/1.0026,0)</f>
        <v>138334</v>
      </c>
      <c r="E23" s="59"/>
      <c r="F23" s="46" t="s">
        <v>118</v>
      </c>
      <c r="G23" s="47" t="s">
        <v>118</v>
      </c>
      <c r="H23" s="47" t="s">
        <v>118</v>
      </c>
      <c r="I23" s="47" t="s">
        <v>118</v>
      </c>
    </row>
    <row r="24" spans="3:12" ht="16.5" customHeight="1" thickTop="1" thickBot="1">
      <c r="C24" s="15" t="s">
        <v>57</v>
      </c>
      <c r="D24" s="60">
        <f>D23/D22</f>
        <v>2.5617407407407408E-2</v>
      </c>
      <c r="E24" s="61"/>
      <c r="F24" s="49">
        <v>0</v>
      </c>
      <c r="G24" s="49">
        <v>0</v>
      </c>
      <c r="H24" s="49">
        <v>0</v>
      </c>
      <c r="I24" s="49">
        <v>0</v>
      </c>
    </row>
    <row r="25" spans="3:12" ht="14.25" thickTop="1" thickBot="1"/>
    <row r="26" spans="3:12" ht="41.25" thickTop="1" thickBot="1">
      <c r="C26" s="15" t="s">
        <v>58</v>
      </c>
      <c r="D26" s="43" t="s">
        <v>119</v>
      </c>
      <c r="E26" s="43" t="s">
        <v>120</v>
      </c>
    </row>
    <row r="27" spans="3:12" ht="14.25" thickTop="1" thickBot="1">
      <c r="C27" s="15" t="s">
        <v>121</v>
      </c>
      <c r="D27" s="16">
        <v>429.31889999999999</v>
      </c>
      <c r="E27" s="23">
        <f>D27/24/1.0026/100</f>
        <v>0.17841898563734293</v>
      </c>
    </row>
    <row r="28" spans="3:12" ht="14.25" thickTop="1" thickBot="1">
      <c r="C28" s="15" t="s">
        <v>62</v>
      </c>
      <c r="D28" s="17" t="s">
        <v>118</v>
      </c>
      <c r="E28" s="17" t="s">
        <v>118</v>
      </c>
    </row>
    <row r="29" spans="3:12" ht="13.9" thickTop="1"/>
  </sheetData>
  <mergeCells count="16">
    <mergeCell ref="D9:E9"/>
    <mergeCell ref="C1:I2"/>
    <mergeCell ref="C3:I4"/>
    <mergeCell ref="D6:E6"/>
    <mergeCell ref="D7:E7"/>
    <mergeCell ref="D8:E8"/>
    <mergeCell ref="D21:E21"/>
    <mergeCell ref="D22:E22"/>
    <mergeCell ref="D23:E23"/>
    <mergeCell ref="D24:E24"/>
    <mergeCell ref="D10:E10"/>
    <mergeCell ref="D11:E11"/>
    <mergeCell ref="D12:E12"/>
    <mergeCell ref="D18:E18"/>
    <mergeCell ref="D19:E19"/>
    <mergeCell ref="D20:E20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DFE65-17AE-42D5-9226-48C0CECEEFF3}">
  <dimension ref="C1:M156"/>
  <sheetViews>
    <sheetView showGridLines="0" zoomScale="70" zoomScaleNormal="70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152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153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502904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20900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6.9646608443434954E-3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44.551099999999998</v>
      </c>
      <c r="E15" s="23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153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141615357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740495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5885338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30774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5.2289265289436225E-3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65.280100000000004</v>
      </c>
      <c r="E27" s="23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3368-6082-40A3-A837-8CD9D9906D45}">
  <dimension ref="C1:M156"/>
  <sheetViews>
    <sheetView showGridLines="0" zoomScale="70" zoomScaleNormal="70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154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155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501340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20835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6.9430004158802265E-3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44.551099999999998</v>
      </c>
      <c r="E15" s="23">
        <f>D15/100/24*365/31/1.0026</f>
        <v>0.21799707186047462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155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141615357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657503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5885338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27325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4.6428939170528524E-3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65.280100000000004</v>
      </c>
      <c r="E27" s="23">
        <f>D27/100/24*365/31/1.0026</f>
        <v>0.31942804219781262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C321-98E5-49FB-9B02-8391B882A0CC}">
  <dimension ref="A1:K66"/>
  <sheetViews>
    <sheetView showGridLines="0" workbookViewId="0">
      <selection sqref="A1:XFD1048576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57" t="s">
        <v>156</v>
      </c>
      <c r="D1" s="57"/>
      <c r="E1" s="57"/>
      <c r="F1" s="57"/>
      <c r="G1" s="57"/>
      <c r="H1" s="57"/>
      <c r="I1" s="57"/>
      <c r="J1" s="57"/>
      <c r="K1" s="57"/>
    </row>
    <row r="2" spans="3:11" s="9" customFormat="1" ht="29.25" customHeight="1">
      <c r="C2" s="57"/>
      <c r="D2" s="57"/>
      <c r="E2" s="57"/>
      <c r="F2" s="57"/>
      <c r="G2" s="57"/>
      <c r="H2" s="57"/>
      <c r="I2" s="57"/>
      <c r="J2" s="57"/>
      <c r="K2" s="57"/>
    </row>
    <row r="3" spans="3:11" s="9" customFormat="1" ht="14.2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1" s="9" customFormat="1" ht="14.2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1" s="9" customFormat="1" ht="13.5"/>
    <row r="6" spans="3:11" s="9" customFormat="1" ht="16.5" customHeight="1" thickBot="1">
      <c r="C6" s="13" t="s">
        <v>67</v>
      </c>
      <c r="D6" s="87" t="s">
        <v>46</v>
      </c>
      <c r="E6" s="87"/>
      <c r="F6" s="87"/>
      <c r="G6" s="87"/>
      <c r="H6" s="87"/>
      <c r="I6" s="87"/>
      <c r="J6" s="87"/>
      <c r="K6" s="88"/>
    </row>
    <row r="7" spans="3:11" s="9" customFormat="1" thickTop="1" thickBot="1">
      <c r="C7" s="14" t="s">
        <v>68</v>
      </c>
      <c r="D7" s="69" t="s">
        <v>69</v>
      </c>
      <c r="E7" s="70"/>
      <c r="F7" s="69" t="s">
        <v>70</v>
      </c>
      <c r="G7" s="70"/>
      <c r="H7" s="69" t="s">
        <v>71</v>
      </c>
      <c r="I7" s="70"/>
      <c r="J7" s="69" t="s">
        <v>72</v>
      </c>
      <c r="K7" s="70"/>
    </row>
    <row r="8" spans="3:11" s="9" customFormat="1" thickTop="1" thickBot="1">
      <c r="C8" s="15" t="s">
        <v>53</v>
      </c>
      <c r="D8" s="71">
        <v>80207991</v>
      </c>
      <c r="E8" s="72"/>
      <c r="F8" s="71">
        <v>80207991</v>
      </c>
      <c r="G8" s="72"/>
      <c r="H8" s="71">
        <v>80207991</v>
      </c>
      <c r="I8" s="72"/>
      <c r="J8" s="71">
        <v>80207991</v>
      </c>
      <c r="K8" s="72"/>
    </row>
    <row r="9" spans="3:11" s="9" customFormat="1" thickTop="1" thickBot="1">
      <c r="C9" s="15" t="s">
        <v>54</v>
      </c>
      <c r="F9" s="71">
        <v>0</v>
      </c>
      <c r="G9" s="72"/>
      <c r="H9" s="71">
        <v>0</v>
      </c>
      <c r="I9" s="72"/>
      <c r="J9" s="71">
        <v>0</v>
      </c>
      <c r="K9" s="72"/>
    </row>
    <row r="10" spans="3:11" s="9" customFormat="1" thickTop="1" thickBot="1">
      <c r="C10" s="15" t="s">
        <v>55</v>
      </c>
      <c r="D10" s="71">
        <f t="shared" ref="D10" si="0">D8/1.0026/24</f>
        <v>3333332.9593058047</v>
      </c>
      <c r="E10" s="72"/>
      <c r="F10" s="71">
        <f t="shared" ref="F10" si="1">F8/1.0026/24</f>
        <v>3333332.9593058047</v>
      </c>
      <c r="G10" s="72"/>
      <c r="H10" s="71">
        <f>H8/1.0026/24</f>
        <v>3333332.9593058047</v>
      </c>
      <c r="I10" s="72"/>
      <c r="J10" s="71">
        <f>J8/1.0026/24</f>
        <v>3333332.9593058047</v>
      </c>
      <c r="K10" s="72"/>
    </row>
    <row r="11" spans="3:11" s="9" customFormat="1" thickTop="1" thickBot="1">
      <c r="C11" s="15" t="s">
        <v>56</v>
      </c>
      <c r="D11" s="71"/>
      <c r="E11" s="72"/>
      <c r="F11" s="71">
        <f t="shared" ref="F11" si="2">F9/24/1.0026</f>
        <v>0</v>
      </c>
      <c r="G11" s="72"/>
      <c r="H11" s="71">
        <f>H9/24/1.0026</f>
        <v>0</v>
      </c>
      <c r="I11" s="72"/>
      <c r="J11" s="71">
        <f>J9/24/1.0026</f>
        <v>0</v>
      </c>
      <c r="K11" s="72"/>
    </row>
    <row r="12" spans="3:11" s="9" customFormat="1" thickTop="1" thickBot="1">
      <c r="C12" s="15" t="s">
        <v>57</v>
      </c>
      <c r="D12" s="89">
        <f>D11/D10</f>
        <v>0</v>
      </c>
      <c r="E12" s="90"/>
      <c r="F12" s="60">
        <f t="shared" ref="F12" si="3">F11/F10</f>
        <v>0</v>
      </c>
      <c r="G12" s="61"/>
      <c r="H12" s="60">
        <f t="shared" ref="H12" si="4">H11/H10</f>
        <v>0</v>
      </c>
      <c r="I12" s="61"/>
      <c r="J12" s="60">
        <f t="shared" ref="J12" si="5">J11/J10</f>
        <v>0</v>
      </c>
      <c r="K12" s="61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69" t="s">
        <v>69</v>
      </c>
      <c r="E15" s="70"/>
      <c r="F15" s="69" t="s">
        <v>70</v>
      </c>
      <c r="G15" s="70"/>
      <c r="H15" s="69" t="s">
        <v>71</v>
      </c>
      <c r="I15" s="70"/>
      <c r="J15" s="69" t="s">
        <v>72</v>
      </c>
      <c r="K15" s="70"/>
    </row>
    <row r="16" spans="3:11" s="9" customFormat="1" ht="41.25" thickTop="1" thickBot="1">
      <c r="C16" s="15" t="s">
        <v>58</v>
      </c>
      <c r="D16" s="43" t="s">
        <v>123</v>
      </c>
      <c r="E16" s="43" t="s">
        <v>134</v>
      </c>
      <c r="F16" s="43" t="s">
        <v>123</v>
      </c>
      <c r="G16" s="43" t="s">
        <v>134</v>
      </c>
      <c r="H16" s="43" t="s">
        <v>123</v>
      </c>
      <c r="I16" s="43" t="s">
        <v>134</v>
      </c>
      <c r="J16" s="43" t="s">
        <v>123</v>
      </c>
      <c r="K16" s="43" t="s">
        <v>134</v>
      </c>
    </row>
    <row r="17" spans="3:11" s="9" customFormat="1" thickTop="1" thickBot="1">
      <c r="C17" s="15" t="s">
        <v>125</v>
      </c>
      <c r="D17" s="21">
        <v>117.3289</v>
      </c>
      <c r="E17" s="23">
        <f>D17/100/24*365/92/1.0026</f>
        <v>0.19345105127032036</v>
      </c>
      <c r="F17" s="21">
        <v>114.7782</v>
      </c>
      <c r="G17" s="23">
        <f>F17/100/24*365/90/1.0026</f>
        <v>0.19345093035884481</v>
      </c>
      <c r="H17" s="21">
        <v>116.0536</v>
      </c>
      <c r="I17" s="23">
        <f>H17/100/24*365/91/1.0026</f>
        <v>0.19345107482450391</v>
      </c>
      <c r="J17" s="21">
        <v>117.3289</v>
      </c>
      <c r="K17" s="23">
        <f>J17/100/24*365/92/1.0026</f>
        <v>0.19345105127032036</v>
      </c>
    </row>
    <row r="18" spans="3:11" s="9" customFormat="1" thickTop="1" thickBot="1">
      <c r="C18" s="15" t="s">
        <v>126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67</v>
      </c>
      <c r="D22" s="87" t="s">
        <v>63</v>
      </c>
      <c r="E22" s="87"/>
      <c r="F22" s="87"/>
      <c r="G22" s="87"/>
      <c r="H22" s="87"/>
      <c r="I22" s="87"/>
      <c r="J22" s="87"/>
      <c r="K22" s="88"/>
    </row>
    <row r="23" spans="3:11" s="9" customFormat="1" thickTop="1" thickBot="1">
      <c r="C23" s="14" t="s">
        <v>68</v>
      </c>
      <c r="D23" s="69" t="s">
        <v>69</v>
      </c>
      <c r="E23" s="70"/>
      <c r="F23" s="69" t="s">
        <v>70</v>
      </c>
      <c r="G23" s="70"/>
      <c r="H23" s="69" t="s">
        <v>71</v>
      </c>
      <c r="I23" s="70"/>
      <c r="J23" s="69" t="s">
        <v>72</v>
      </c>
      <c r="K23" s="70"/>
    </row>
    <row r="24" spans="3:11" s="9" customFormat="1" thickTop="1" thickBot="1">
      <c r="C24" s="15" t="s">
        <v>53</v>
      </c>
      <c r="D24" s="71">
        <v>141045751</v>
      </c>
      <c r="E24" s="72"/>
      <c r="F24" s="71">
        <v>141045751</v>
      </c>
      <c r="G24" s="72"/>
      <c r="H24" s="71">
        <v>141045751</v>
      </c>
      <c r="I24" s="72"/>
      <c r="J24" s="71">
        <v>141045751</v>
      </c>
      <c r="K24" s="72"/>
    </row>
    <row r="25" spans="3:11" s="9" customFormat="1" thickTop="1" thickBot="1">
      <c r="C25" s="15" t="s">
        <v>54</v>
      </c>
      <c r="D25" s="71">
        <v>1740529</v>
      </c>
      <c r="E25" s="72"/>
      <c r="F25" s="71">
        <v>0</v>
      </c>
      <c r="G25" s="72"/>
      <c r="H25" s="71">
        <v>0</v>
      </c>
      <c r="I25" s="72"/>
      <c r="J25" s="71">
        <v>0</v>
      </c>
      <c r="K25" s="72"/>
    </row>
    <row r="26" spans="3:11" s="9" customFormat="1" thickTop="1" thickBot="1">
      <c r="C26" s="15" t="s">
        <v>55</v>
      </c>
      <c r="D26" s="71">
        <f t="shared" ref="D26:F26" si="6">D24/1.0026/24</f>
        <v>5861665.9601702243</v>
      </c>
      <c r="E26" s="72"/>
      <c r="F26" s="71">
        <f t="shared" si="6"/>
        <v>5861665.9601702243</v>
      </c>
      <c r="G26" s="72"/>
      <c r="H26" s="71">
        <f t="shared" ref="H26" si="7">H24/1.0026/24</f>
        <v>5861665.9601702243</v>
      </c>
      <c r="I26" s="72"/>
      <c r="J26" s="71">
        <f t="shared" ref="J26" si="8">J24/1.0026/24</f>
        <v>5861665.9601702243</v>
      </c>
      <c r="K26" s="72"/>
    </row>
    <row r="27" spans="3:11" s="9" customFormat="1" thickTop="1" thickBot="1">
      <c r="C27" s="15" t="s">
        <v>56</v>
      </c>
      <c r="D27" s="71">
        <f>D25/24/1.0026</f>
        <v>72333.973335993098</v>
      </c>
      <c r="E27" s="72"/>
      <c r="F27" s="71">
        <f t="shared" ref="F27" si="9">F25/24/1.0026</f>
        <v>0</v>
      </c>
      <c r="G27" s="72"/>
      <c r="H27" s="71">
        <f t="shared" ref="H27" si="10">H25/24/1.0026</f>
        <v>0</v>
      </c>
      <c r="I27" s="72"/>
      <c r="J27" s="71">
        <f t="shared" ref="J27" si="11">J25/24/1.0026</f>
        <v>0</v>
      </c>
      <c r="K27" s="72"/>
    </row>
    <row r="28" spans="3:11" s="9" customFormat="1" thickTop="1" thickBot="1">
      <c r="C28" s="15" t="s">
        <v>57</v>
      </c>
      <c r="D28" s="60">
        <f>D27/D26</f>
        <v>1.2340173225069362E-2</v>
      </c>
      <c r="E28" s="61"/>
      <c r="F28" s="60">
        <f t="shared" ref="F28" si="12">F27/F26</f>
        <v>0</v>
      </c>
      <c r="G28" s="61"/>
      <c r="H28" s="60">
        <f t="shared" ref="H28" si="13">H27/H26</f>
        <v>0</v>
      </c>
      <c r="I28" s="61"/>
      <c r="J28" s="60">
        <f t="shared" ref="J28" si="14">J27/J26</f>
        <v>0</v>
      </c>
      <c r="K28" s="61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69" t="s">
        <v>69</v>
      </c>
      <c r="E31" s="70"/>
      <c r="F31" s="69" t="s">
        <v>70</v>
      </c>
      <c r="G31" s="70"/>
      <c r="H31" s="69" t="s">
        <v>71</v>
      </c>
      <c r="I31" s="70"/>
      <c r="J31" s="69" t="s">
        <v>72</v>
      </c>
      <c r="K31" s="70"/>
    </row>
    <row r="32" spans="3:11" s="9" customFormat="1" ht="41.25" thickTop="1" thickBot="1">
      <c r="C32" s="15" t="s">
        <v>58</v>
      </c>
      <c r="D32" s="43" t="s">
        <v>123</v>
      </c>
      <c r="E32" s="43" t="s">
        <v>134</v>
      </c>
      <c r="F32" s="43" t="s">
        <v>123</v>
      </c>
      <c r="G32" s="43" t="s">
        <v>134</v>
      </c>
      <c r="H32" s="43" t="s">
        <v>123</v>
      </c>
      <c r="I32" s="43" t="s">
        <v>134</v>
      </c>
      <c r="J32" s="43" t="s">
        <v>123</v>
      </c>
      <c r="K32" s="43" t="s">
        <v>134</v>
      </c>
    </row>
    <row r="33" spans="1:11" thickTop="1" thickBot="1">
      <c r="A33" s="9"/>
      <c r="B33" s="9"/>
      <c r="C33" s="15" t="s">
        <v>125</v>
      </c>
      <c r="D33" s="21">
        <v>129.8544</v>
      </c>
      <c r="E33" s="23">
        <f>D33/100/24*365/92/1.0026</f>
        <v>0.21410300609719077</v>
      </c>
      <c r="F33" s="21">
        <v>127.03149999999999</v>
      </c>
      <c r="G33" s="23">
        <f>F33/100/24*365/90/1.0026</f>
        <v>0.21410304273703187</v>
      </c>
      <c r="H33" s="21">
        <v>128.44290000000001</v>
      </c>
      <c r="I33" s="23">
        <f>H33/100/24*365/91/1.0026</f>
        <v>0.21410294087022097</v>
      </c>
      <c r="J33" s="21">
        <v>129.8544</v>
      </c>
      <c r="K33" s="23">
        <f>J33/100/24*365/92/1.0026</f>
        <v>0.21410300609719077</v>
      </c>
    </row>
    <row r="34" spans="1:11" thickTop="1" thickBot="1">
      <c r="A34" s="9"/>
      <c r="B34" s="9"/>
      <c r="C34" s="15" t="s">
        <v>126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3.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1" ht="13.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1" ht="13.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1" ht="13.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1" ht="13.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1" ht="13.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3.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1" ht="13.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1" ht="13.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1" ht="13.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1" ht="13.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1" ht="13.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1" ht="13.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59">
    <mergeCell ref="D26:E26"/>
    <mergeCell ref="F26:G26"/>
    <mergeCell ref="H26:I26"/>
    <mergeCell ref="J26:K26"/>
    <mergeCell ref="D31:E31"/>
    <mergeCell ref="F31:G31"/>
    <mergeCell ref="H31:I31"/>
    <mergeCell ref="J31:K31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4:E24"/>
    <mergeCell ref="F24:G24"/>
    <mergeCell ref="H24:I24"/>
    <mergeCell ref="J24:K24"/>
    <mergeCell ref="J23:K23"/>
    <mergeCell ref="D22:K22"/>
    <mergeCell ref="D23:E23"/>
    <mergeCell ref="F23:G23"/>
    <mergeCell ref="H23:I23"/>
    <mergeCell ref="D15:E15"/>
    <mergeCell ref="F15:G15"/>
    <mergeCell ref="H15:I15"/>
    <mergeCell ref="J15:K15"/>
    <mergeCell ref="D12:E12"/>
    <mergeCell ref="F12:G12"/>
    <mergeCell ref="H12:I12"/>
    <mergeCell ref="J12:K12"/>
    <mergeCell ref="D8:E8"/>
    <mergeCell ref="F8:G8"/>
    <mergeCell ref="H8:I8"/>
    <mergeCell ref="J8:K8"/>
    <mergeCell ref="F9:G9"/>
    <mergeCell ref="H9:I9"/>
    <mergeCell ref="J9:K9"/>
    <mergeCell ref="D10:E10"/>
    <mergeCell ref="F10:G10"/>
    <mergeCell ref="H10:I10"/>
    <mergeCell ref="J10:K10"/>
    <mergeCell ref="D11:E11"/>
    <mergeCell ref="F11:G11"/>
    <mergeCell ref="H11:I11"/>
    <mergeCell ref="J11:K11"/>
    <mergeCell ref="C1:K2"/>
    <mergeCell ref="C3:K4"/>
    <mergeCell ref="D6:K6"/>
    <mergeCell ref="D7:E7"/>
    <mergeCell ref="F7:G7"/>
    <mergeCell ref="H7:I7"/>
    <mergeCell ref="J7:K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56D4-B37C-4264-BA8A-6242CD99AE4A}">
  <dimension ref="C1:M156"/>
  <sheetViews>
    <sheetView showGridLines="0" zoomScale="70" zoomScaleNormal="70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157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158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72207989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/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3000864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43.113999999999997</v>
      </c>
      <c r="E15" s="23">
        <f>D15/100/24*365/30/1.0026</f>
        <v>0.21799723496686393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158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141615357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17287967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5885338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718464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0.12207693084067558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63.174300000000002</v>
      </c>
      <c r="E27" s="23">
        <f>D27/100/24*365/30/1.0026</f>
        <v>0.31942809112972942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4E9B0-6729-44D2-84E8-D94B67E369EB}">
  <dimension ref="C1:M156"/>
  <sheetViews>
    <sheetView showGridLines="0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159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160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/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42.829300000000003</v>
      </c>
      <c r="E15" s="23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160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139305222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437356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5789332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18176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3.1395677428760348E-3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47.401600000000002</v>
      </c>
      <c r="E27" s="23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F3962-E21E-4A56-82A9-6C0BF668361F}">
  <dimension ref="C1:M156"/>
  <sheetViews>
    <sheetView showGridLines="0" zoomScale="85" zoomScaleNormal="85" workbookViewId="0">
      <selection activeCell="A13"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161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162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/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41.447699999999998</v>
      </c>
      <c r="E15" s="23">
        <f>D15/100/24*365/30/1.0026</f>
        <v>0.20957192549371634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162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139305222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881620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5789332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36639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6.3287094262343222E-3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45.872500000000002</v>
      </c>
      <c r="E27" s="23">
        <f>D27/100/24*365/30/1.0026</f>
        <v>0.23194503319147997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2:D146"/>
  <sheetViews>
    <sheetView showGridLines="0" zoomScale="70" zoomScaleNormal="70" zoomScaleSheetLayoutView="90" workbookViewId="0">
      <selection activeCell="F17" sqref="F17"/>
    </sheetView>
  </sheetViews>
  <sheetFormatPr baseColWidth="10" defaultColWidth="11.39843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4" ht="28.5" customHeight="1">
      <c r="B2" s="57" t="s">
        <v>1</v>
      </c>
      <c r="C2" s="57"/>
      <c r="D2" s="57"/>
    </row>
    <row r="3" spans="1:4">
      <c r="A3" s="5"/>
    </row>
    <row r="4" spans="1:4" ht="14.65" thickBot="1">
      <c r="B4" s="30"/>
      <c r="C4" s="30"/>
      <c r="D4" s="30"/>
    </row>
    <row r="5" spans="1:4" ht="46.5" customHeight="1" thickBot="1">
      <c r="A5" s="5"/>
      <c r="B5" s="19" t="s">
        <v>2</v>
      </c>
      <c r="C5" s="18" t="s">
        <v>3</v>
      </c>
      <c r="D5" s="18" t="s">
        <v>4</v>
      </c>
    </row>
    <row r="6" spans="1:4" ht="30.75" customHeight="1" thickBot="1">
      <c r="A6" s="5"/>
      <c r="B6" s="20" t="s">
        <v>26</v>
      </c>
      <c r="C6" s="45">
        <v>43843</v>
      </c>
      <c r="D6" s="45">
        <v>43850</v>
      </c>
    </row>
    <row r="7" spans="1:4" ht="30.75" customHeight="1" thickBot="1">
      <c r="A7" s="5"/>
      <c r="B7" s="20" t="s">
        <v>27</v>
      </c>
      <c r="C7" s="45">
        <v>43850</v>
      </c>
      <c r="D7" s="45">
        <v>43864</v>
      </c>
    </row>
    <row r="8" spans="1:4" ht="30.75" customHeight="1" thickBot="1">
      <c r="B8" s="20" t="s">
        <v>28</v>
      </c>
      <c r="C8" s="45">
        <v>43871</v>
      </c>
      <c r="D8" s="45">
        <v>43878</v>
      </c>
    </row>
    <row r="9" spans="1:4" ht="30.75" customHeight="1" thickBot="1">
      <c r="A9" s="5"/>
      <c r="B9" s="20" t="s">
        <v>29</v>
      </c>
      <c r="C9" s="45">
        <v>43988</v>
      </c>
      <c r="D9" s="45">
        <v>44018</v>
      </c>
    </row>
    <row r="10" spans="1:4" ht="30.75" customHeight="1" thickBot="1">
      <c r="A10" s="6"/>
      <c r="B10" s="20" t="s">
        <v>30</v>
      </c>
      <c r="C10" s="45">
        <v>43899</v>
      </c>
      <c r="D10" s="45">
        <v>43906</v>
      </c>
    </row>
    <row r="11" spans="1:4" ht="30.75" customHeight="1" thickBot="1">
      <c r="A11" s="5"/>
      <c r="B11" s="20" t="s">
        <v>31</v>
      </c>
      <c r="C11" s="45">
        <v>43934</v>
      </c>
      <c r="D11" s="45">
        <v>43941</v>
      </c>
    </row>
    <row r="12" spans="1:4" ht="30.75" customHeight="1" thickBot="1">
      <c r="A12" s="3"/>
      <c r="B12" s="20" t="s">
        <v>32</v>
      </c>
      <c r="C12" s="45">
        <v>43941</v>
      </c>
      <c r="D12" s="45">
        <v>43955</v>
      </c>
    </row>
    <row r="13" spans="1:4" ht="30.75" customHeight="1" thickBot="1">
      <c r="A13" s="2"/>
      <c r="B13" s="20" t="s">
        <v>33</v>
      </c>
      <c r="C13" s="45">
        <v>43962</v>
      </c>
      <c r="D13" s="45">
        <v>43969</v>
      </c>
    </row>
    <row r="14" spans="1:4" ht="30.75" customHeight="1" thickBot="1">
      <c r="A14" s="2"/>
      <c r="B14" s="20" t="s">
        <v>34</v>
      </c>
      <c r="C14" s="45">
        <v>43990</v>
      </c>
      <c r="D14" s="45">
        <v>43997</v>
      </c>
    </row>
    <row r="15" spans="1:4" ht="30.75" customHeight="1" thickBot="1">
      <c r="A15" s="7"/>
      <c r="B15" s="20" t="s">
        <v>35</v>
      </c>
      <c r="C15" s="45">
        <v>44025</v>
      </c>
      <c r="D15" s="45">
        <v>44032</v>
      </c>
    </row>
    <row r="16" spans="1:4" ht="30.75" customHeight="1" thickBot="1">
      <c r="A16" s="7"/>
      <c r="B16" s="20" t="s">
        <v>36</v>
      </c>
      <c r="C16" s="45">
        <v>44032</v>
      </c>
      <c r="D16" s="45">
        <v>44046</v>
      </c>
    </row>
    <row r="17" spans="1:4" ht="30.75" customHeight="1" thickBot="1">
      <c r="A17" s="5"/>
      <c r="B17" s="20" t="s">
        <v>37</v>
      </c>
      <c r="C17" s="45">
        <v>44053</v>
      </c>
      <c r="D17" s="45">
        <v>44060</v>
      </c>
    </row>
    <row r="18" spans="1:4" ht="30.75" customHeight="1" thickBot="1">
      <c r="A18" s="5"/>
      <c r="B18" s="20" t="s">
        <v>38</v>
      </c>
      <c r="C18" s="45">
        <v>44088</v>
      </c>
      <c r="D18" s="45">
        <v>44095</v>
      </c>
    </row>
    <row r="19" spans="1:4" ht="30.75" customHeight="1" thickBot="1">
      <c r="A19" s="1"/>
      <c r="B19" s="20" t="s">
        <v>39</v>
      </c>
      <c r="C19" s="45">
        <v>44116</v>
      </c>
      <c r="D19" s="45">
        <v>44123</v>
      </c>
    </row>
    <row r="20" spans="1:4" ht="30.75" customHeight="1" thickBot="1">
      <c r="A20" s="2"/>
      <c r="B20" s="20" t="s">
        <v>40</v>
      </c>
      <c r="C20" s="45">
        <v>44123</v>
      </c>
      <c r="D20" s="45">
        <v>44137</v>
      </c>
    </row>
    <row r="21" spans="1:4" ht="30.75" customHeight="1" thickBot="1">
      <c r="A21" s="5"/>
      <c r="B21" s="20" t="s">
        <v>41</v>
      </c>
      <c r="C21" s="45">
        <v>44144</v>
      </c>
      <c r="D21" s="45">
        <v>44151</v>
      </c>
    </row>
    <row r="22" spans="1:4" ht="30.75" customHeight="1" thickBot="1">
      <c r="A22" s="5"/>
      <c r="B22" s="20" t="s">
        <v>42</v>
      </c>
      <c r="C22" s="45">
        <v>44179</v>
      </c>
      <c r="D22" s="45">
        <v>44186</v>
      </c>
    </row>
    <row r="23" spans="1:4" ht="30.75" customHeight="1" thickBot="1">
      <c r="A23" s="5"/>
      <c r="B23" s="20" t="s">
        <v>5</v>
      </c>
      <c r="C23" s="45">
        <v>44207</v>
      </c>
      <c r="D23" s="45">
        <v>44214</v>
      </c>
    </row>
    <row r="24" spans="1:4" ht="30.75" customHeight="1" thickBot="1">
      <c r="A24" s="5"/>
      <c r="B24" s="20" t="s">
        <v>6</v>
      </c>
      <c r="C24" s="45">
        <v>44214</v>
      </c>
      <c r="D24" s="45">
        <v>44228</v>
      </c>
    </row>
    <row r="25" spans="1:4" ht="30.75" customHeight="1" thickBot="1">
      <c r="A25" s="5"/>
      <c r="B25" s="20" t="s">
        <v>7</v>
      </c>
      <c r="C25" s="45">
        <v>44235</v>
      </c>
      <c r="D25" s="45">
        <v>44242</v>
      </c>
    </row>
    <row r="26" spans="1:4" ht="30.75" customHeight="1" thickBot="1">
      <c r="A26" s="5"/>
      <c r="B26" s="20" t="s">
        <v>10</v>
      </c>
      <c r="C26" s="45">
        <v>44305</v>
      </c>
      <c r="D26" s="45">
        <v>44319</v>
      </c>
    </row>
    <row r="27" spans="1:4">
      <c r="A27" s="5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sortState ref="B5:D25">
    <sortCondition ref="C5"/>
  </sortState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0598-B7B9-4614-83DC-B118155005F1}">
  <dimension ref="A1:I66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7" t="s">
        <v>163</v>
      </c>
      <c r="D1" s="57"/>
      <c r="E1" s="57"/>
      <c r="F1" s="57"/>
      <c r="G1" s="57"/>
      <c r="H1" s="57"/>
      <c r="I1" s="57"/>
    </row>
    <row r="2" spans="3:9" s="9" customFormat="1" ht="29.25" customHeight="1">
      <c r="C2" s="57"/>
      <c r="D2" s="57"/>
      <c r="E2" s="57"/>
      <c r="F2" s="57"/>
      <c r="G2" s="57"/>
      <c r="H2" s="57"/>
      <c r="I2" s="57"/>
    </row>
    <row r="3" spans="3:9" s="9" customFormat="1" ht="14.25" customHeight="1">
      <c r="C3" s="64" t="s">
        <v>44</v>
      </c>
      <c r="D3" s="64"/>
      <c r="E3" s="64"/>
      <c r="F3" s="64"/>
      <c r="G3" s="64"/>
      <c r="H3" s="64"/>
      <c r="I3" s="64"/>
    </row>
    <row r="4" spans="3:9" s="9" customFormat="1" ht="14.25" customHeight="1">
      <c r="C4" s="64"/>
      <c r="D4" s="64"/>
      <c r="E4" s="64"/>
      <c r="F4" s="64"/>
      <c r="G4" s="64"/>
      <c r="H4" s="64"/>
      <c r="I4" s="64"/>
    </row>
    <row r="5" spans="3:9" s="9" customFormat="1" ht="13.5"/>
    <row r="6" spans="3:9" s="9" customFormat="1" ht="16.5" customHeight="1" thickBot="1">
      <c r="C6" s="13" t="s">
        <v>67</v>
      </c>
      <c r="D6" s="87" t="s">
        <v>46</v>
      </c>
      <c r="E6" s="87"/>
      <c r="F6" s="87"/>
      <c r="G6" s="87"/>
      <c r="H6" s="87"/>
      <c r="I6" s="88"/>
    </row>
    <row r="7" spans="3:9" s="9" customFormat="1" thickTop="1" thickBot="1">
      <c r="C7" s="14" t="s">
        <v>68</v>
      </c>
      <c r="D7" s="69" t="s">
        <v>70</v>
      </c>
      <c r="E7" s="70"/>
      <c r="F7" s="69" t="s">
        <v>71</v>
      </c>
      <c r="G7" s="70"/>
      <c r="H7" s="69" t="s">
        <v>72</v>
      </c>
      <c r="I7" s="70"/>
    </row>
    <row r="8" spans="3:9" s="9" customFormat="1" thickTop="1" thickBot="1">
      <c r="C8" s="15" t="s">
        <v>53</v>
      </c>
      <c r="D8" s="71">
        <v>80207991</v>
      </c>
      <c r="E8" s="72"/>
      <c r="F8" s="71">
        <v>80207991</v>
      </c>
      <c r="G8" s="72"/>
      <c r="H8" s="71">
        <v>80207991</v>
      </c>
      <c r="I8" s="72"/>
    </row>
    <row r="9" spans="3:9" s="9" customFormat="1" thickTop="1" thickBot="1">
      <c r="C9" s="15" t="s">
        <v>54</v>
      </c>
      <c r="D9" s="71">
        <v>0</v>
      </c>
      <c r="E9" s="72"/>
      <c r="F9" s="71">
        <v>0</v>
      </c>
      <c r="G9" s="72"/>
      <c r="H9" s="71">
        <v>0</v>
      </c>
      <c r="I9" s="72"/>
    </row>
    <row r="10" spans="3:9" s="9" customFormat="1" thickTop="1" thickBot="1">
      <c r="C10" s="15" t="s">
        <v>55</v>
      </c>
      <c r="D10" s="71">
        <f t="shared" ref="D10" si="0">D8/1.0026/24</f>
        <v>3333332.9593058047</v>
      </c>
      <c r="E10" s="72"/>
      <c r="F10" s="71">
        <f>F8/1.0026/24</f>
        <v>3333332.9593058047</v>
      </c>
      <c r="G10" s="72"/>
      <c r="H10" s="71">
        <f>H8/1.0026/24</f>
        <v>3333332.9593058047</v>
      </c>
      <c r="I10" s="72"/>
    </row>
    <row r="11" spans="3:9" s="9" customFormat="1" thickTop="1" thickBot="1">
      <c r="C11" s="15" t="s">
        <v>56</v>
      </c>
      <c r="D11" s="71">
        <f t="shared" ref="D11" si="1">D9/24/1.0026</f>
        <v>0</v>
      </c>
      <c r="E11" s="72"/>
      <c r="F11" s="71">
        <f>F9/24/1.0026</f>
        <v>0</v>
      </c>
      <c r="G11" s="72"/>
      <c r="H11" s="71">
        <f>H9/24/1.0026</f>
        <v>0</v>
      </c>
      <c r="I11" s="72"/>
    </row>
    <row r="12" spans="3:9" s="9" customFormat="1" thickTop="1" thickBot="1">
      <c r="C12" s="15" t="s">
        <v>57</v>
      </c>
      <c r="D12" s="60">
        <f t="shared" ref="D12" si="2">D11/D10</f>
        <v>0</v>
      </c>
      <c r="E12" s="61"/>
      <c r="F12" s="60">
        <f t="shared" ref="F12" si="3">F11/F10</f>
        <v>0</v>
      </c>
      <c r="G12" s="61"/>
      <c r="H12" s="60">
        <f t="shared" ref="H12" si="4">H11/H10</f>
        <v>0</v>
      </c>
      <c r="I12" s="61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69" t="s">
        <v>70</v>
      </c>
      <c r="E15" s="70"/>
      <c r="F15" s="69" t="s">
        <v>71</v>
      </c>
      <c r="G15" s="70"/>
      <c r="H15" s="69" t="s">
        <v>72</v>
      </c>
      <c r="I15" s="70"/>
    </row>
    <row r="16" spans="3:9" s="9" customFormat="1" ht="41.25" thickTop="1" thickBot="1">
      <c r="C16" s="15" t="s">
        <v>58</v>
      </c>
      <c r="D16" s="43" t="s">
        <v>123</v>
      </c>
      <c r="E16" s="43" t="s">
        <v>134</v>
      </c>
      <c r="F16" s="43" t="s">
        <v>123</v>
      </c>
      <c r="G16" s="43" t="s">
        <v>134</v>
      </c>
      <c r="H16" s="43" t="s">
        <v>123</v>
      </c>
      <c r="I16" s="43" t="s">
        <v>134</v>
      </c>
    </row>
    <row r="17" spans="3:9" s="9" customFormat="1" thickTop="1" thickBot="1">
      <c r="C17" s="15" t="s">
        <v>125</v>
      </c>
      <c r="D17" s="21">
        <v>114.7782</v>
      </c>
      <c r="E17" s="23">
        <f>D17/100/24*365/90/1.0026</f>
        <v>0.19345093035884481</v>
      </c>
      <c r="F17" s="53">
        <v>116.0536</v>
      </c>
      <c r="G17" s="23">
        <f>F17/100/24*365/91/1.0026</f>
        <v>0.19345107482450391</v>
      </c>
      <c r="H17" s="21">
        <v>117.3289</v>
      </c>
      <c r="I17" s="23">
        <f>H17/100/24*365/92/1.0026</f>
        <v>0.19345105127032036</v>
      </c>
    </row>
    <row r="18" spans="3:9" s="9" customFormat="1" thickTop="1" thickBot="1">
      <c r="C18" s="15" t="s">
        <v>126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</row>
    <row r="19" spans="3:9" s="9" customFormat="1" ht="13.9" thickTop="1"/>
    <row r="20" spans="3:9" s="9" customFormat="1" ht="13.5"/>
    <row r="21" spans="3:9" s="9" customFormat="1" ht="16.5" customHeight="1">
      <c r="C21"/>
    </row>
    <row r="22" spans="3:9" s="9" customFormat="1" ht="16.5" customHeight="1" thickBot="1">
      <c r="C22" s="13" t="s">
        <v>67</v>
      </c>
      <c r="D22" s="87" t="s">
        <v>63</v>
      </c>
      <c r="E22" s="87"/>
      <c r="F22" s="87"/>
      <c r="G22" s="87"/>
      <c r="H22" s="87"/>
      <c r="I22" s="88"/>
    </row>
    <row r="23" spans="3:9" s="9" customFormat="1" thickTop="1" thickBot="1">
      <c r="C23" s="14" t="s">
        <v>68</v>
      </c>
      <c r="D23" s="69" t="s">
        <v>70</v>
      </c>
      <c r="E23" s="70"/>
      <c r="F23" s="69" t="s">
        <v>71</v>
      </c>
      <c r="G23" s="70"/>
      <c r="H23" s="69" t="s">
        <v>72</v>
      </c>
      <c r="I23" s="70"/>
    </row>
    <row r="24" spans="3:9" s="9" customFormat="1" thickTop="1" thickBot="1">
      <c r="C24" s="15" t="s">
        <v>53</v>
      </c>
      <c r="D24" s="71">
        <v>141045751</v>
      </c>
      <c r="E24" s="72"/>
      <c r="F24" s="91">
        <v>141045751</v>
      </c>
      <c r="G24" s="72"/>
      <c r="H24" s="91">
        <v>141045751</v>
      </c>
      <c r="I24" s="72"/>
    </row>
    <row r="25" spans="3:9" s="9" customFormat="1" thickTop="1" thickBot="1">
      <c r="C25" s="15" t="s">
        <v>54</v>
      </c>
      <c r="D25" s="71">
        <v>1854609</v>
      </c>
      <c r="E25" s="72"/>
      <c r="F25" s="71">
        <v>0</v>
      </c>
      <c r="G25" s="72"/>
      <c r="H25" s="71">
        <v>0</v>
      </c>
      <c r="I25" s="72"/>
    </row>
    <row r="26" spans="3:9" s="9" customFormat="1" thickTop="1" thickBot="1">
      <c r="C26" s="15" t="s">
        <v>55</v>
      </c>
      <c r="D26" s="71">
        <f t="shared" ref="D26" si="5">D24/1.0026/24</f>
        <v>5861665.9601702243</v>
      </c>
      <c r="E26" s="72"/>
      <c r="F26" s="71">
        <f t="shared" ref="F26" si="6">F24/1.0026/24</f>
        <v>5861665.9601702243</v>
      </c>
      <c r="G26" s="72"/>
      <c r="H26" s="71">
        <f t="shared" ref="H26" si="7">H24/1.0026/24</f>
        <v>5861665.9601702243</v>
      </c>
      <c r="I26" s="72"/>
    </row>
    <row r="27" spans="3:9" s="9" customFormat="1" thickTop="1" thickBot="1">
      <c r="C27" s="15" t="s">
        <v>56</v>
      </c>
      <c r="D27" s="71">
        <f t="shared" ref="D27" si="8">D25/24/1.0026</f>
        <v>77074.980051865161</v>
      </c>
      <c r="E27" s="72"/>
      <c r="F27" s="71">
        <f t="shared" ref="F27" si="9">F25/24/1.0026</f>
        <v>0</v>
      </c>
      <c r="G27" s="72"/>
      <c r="H27" s="71">
        <f t="shared" ref="H27" si="10">H25/24/1.0026</f>
        <v>0</v>
      </c>
      <c r="I27" s="72"/>
    </row>
    <row r="28" spans="3:9" s="9" customFormat="1" thickTop="1" thickBot="1">
      <c r="C28" s="15" t="s">
        <v>57</v>
      </c>
      <c r="D28" s="60">
        <f t="shared" ref="D28" si="11">D27/D26</f>
        <v>1.3148988798677106E-2</v>
      </c>
      <c r="E28" s="61"/>
      <c r="F28" s="60">
        <f t="shared" ref="F28" si="12">F27/F26</f>
        <v>0</v>
      </c>
      <c r="G28" s="61"/>
      <c r="H28" s="60">
        <f t="shared" ref="H28" si="13">H27/H26</f>
        <v>0</v>
      </c>
      <c r="I28" s="61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69" t="s">
        <v>70</v>
      </c>
      <c r="E31" s="70"/>
      <c r="F31" s="69" t="s">
        <v>71</v>
      </c>
      <c r="G31" s="70"/>
      <c r="H31" s="69" t="s">
        <v>72</v>
      </c>
      <c r="I31" s="70"/>
    </row>
    <row r="32" spans="3:9" s="9" customFormat="1" ht="41.25" thickTop="1" thickBot="1">
      <c r="C32" s="15" t="s">
        <v>58</v>
      </c>
      <c r="D32" s="43" t="s">
        <v>123</v>
      </c>
      <c r="E32" s="43" t="s">
        <v>134</v>
      </c>
      <c r="F32" s="43" t="s">
        <v>123</v>
      </c>
      <c r="G32" s="43" t="s">
        <v>134</v>
      </c>
      <c r="H32" s="43" t="s">
        <v>123</v>
      </c>
      <c r="I32" s="43" t="s">
        <v>134</v>
      </c>
    </row>
    <row r="33" spans="1:9" thickTop="1" thickBot="1">
      <c r="A33" s="9"/>
      <c r="B33" s="9"/>
      <c r="C33" s="15" t="s">
        <v>125</v>
      </c>
      <c r="D33" s="21">
        <v>127.03149999999999</v>
      </c>
      <c r="E33" s="23">
        <f>D33/100/24*365/90/1.0026</f>
        <v>0.21410304273703187</v>
      </c>
      <c r="F33" s="21">
        <v>128.44290000000001</v>
      </c>
      <c r="G33" s="23">
        <f>F33/100/24*365/91/1.0026</f>
        <v>0.21410294087022097</v>
      </c>
      <c r="H33" s="21">
        <v>129.8544</v>
      </c>
      <c r="I33" s="23">
        <f>H33/100/24*365/92/1.0026</f>
        <v>0.21410300609719077</v>
      </c>
    </row>
    <row r="34" spans="1:9" thickTop="1" thickBot="1">
      <c r="A34" s="9"/>
      <c r="B34" s="9"/>
      <c r="C34" s="15" t="s">
        <v>126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</row>
    <row r="35" spans="1:9" ht="14.65" thickTop="1">
      <c r="A35" s="9"/>
      <c r="B35" s="9"/>
      <c r="D35" s="9"/>
      <c r="E35" s="9"/>
      <c r="F35" s="9"/>
      <c r="G35" s="9"/>
      <c r="H35" s="9"/>
    </row>
    <row r="36" spans="1:9" ht="13.5">
      <c r="A36" s="9"/>
      <c r="B36" s="9"/>
      <c r="C36" s="9"/>
      <c r="D36" s="9"/>
      <c r="E36" s="9"/>
      <c r="F36" s="9"/>
      <c r="G36" s="9"/>
      <c r="H36" s="9"/>
    </row>
    <row r="37" spans="1:9" ht="13.5">
      <c r="A37" s="9"/>
      <c r="B37" s="9"/>
      <c r="C37" s="9"/>
      <c r="D37" s="9"/>
      <c r="E37" s="9"/>
      <c r="F37" s="9"/>
      <c r="G37" s="9"/>
      <c r="H37" s="9"/>
    </row>
    <row r="38" spans="1:9" ht="13.5">
      <c r="A38" s="9"/>
      <c r="B38" s="9"/>
      <c r="C38" s="9"/>
      <c r="D38" s="9"/>
      <c r="E38" s="9"/>
      <c r="F38" s="9"/>
      <c r="G38" s="9"/>
      <c r="H38" s="9"/>
    </row>
    <row r="39" spans="1:9" ht="13.5">
      <c r="A39" s="9"/>
      <c r="B39" s="9"/>
      <c r="C39" s="9"/>
      <c r="D39" s="9"/>
      <c r="E39" s="9"/>
      <c r="F39" s="9"/>
      <c r="G39" s="9"/>
      <c r="H39" s="9"/>
    </row>
    <row r="40" spans="1:9" ht="13.5">
      <c r="A40" s="9"/>
      <c r="B40" s="9"/>
      <c r="C40" s="9"/>
      <c r="D40" s="9"/>
      <c r="E40" s="9"/>
      <c r="F40" s="9"/>
      <c r="G40" s="9"/>
      <c r="H40" s="9"/>
    </row>
    <row r="41" spans="1:9" ht="13.5">
      <c r="A41" s="9"/>
      <c r="B41" s="9"/>
      <c r="C41" s="9"/>
      <c r="D41" s="9"/>
      <c r="E41" s="9"/>
      <c r="F41" s="9"/>
      <c r="G41" s="9"/>
      <c r="H41" s="9"/>
    </row>
    <row r="42" spans="1:9" ht="13.5">
      <c r="A42" s="9"/>
      <c r="B42" s="9"/>
      <c r="C42" s="9"/>
      <c r="D42" s="9"/>
      <c r="E42" s="9"/>
      <c r="F42" s="9"/>
      <c r="G42" s="9"/>
      <c r="H42" s="9"/>
    </row>
    <row r="43" spans="1:9" ht="13.5">
      <c r="A43" s="9"/>
      <c r="B43" s="9"/>
      <c r="C43" s="9"/>
      <c r="D43" s="9"/>
      <c r="E43" s="9"/>
      <c r="F43" s="9"/>
      <c r="G43" s="9"/>
      <c r="H43" s="9"/>
    </row>
    <row r="44" spans="1:9" ht="13.5">
      <c r="A44" s="9"/>
      <c r="B44" s="9"/>
      <c r="C44" s="9"/>
      <c r="D44" s="9"/>
      <c r="E44" s="9"/>
      <c r="F44" s="9"/>
      <c r="G44" s="9"/>
      <c r="H44" s="9"/>
    </row>
    <row r="45" spans="1:9" ht="13.5">
      <c r="A45" s="9"/>
      <c r="B45" s="9"/>
      <c r="C45" s="9"/>
      <c r="D45" s="9"/>
      <c r="E45" s="9"/>
      <c r="F45" s="9"/>
      <c r="G45" s="9"/>
      <c r="H45" s="9"/>
    </row>
    <row r="46" spans="1:9" ht="13.5">
      <c r="A46" s="9"/>
      <c r="B46" s="9"/>
      <c r="C46" s="9"/>
      <c r="D46" s="9"/>
      <c r="E46" s="9"/>
      <c r="F46" s="9"/>
      <c r="G46" s="9"/>
      <c r="H46" s="9"/>
    </row>
    <row r="47" spans="1:9" ht="13.5">
      <c r="A47" s="9"/>
      <c r="B47" s="9"/>
      <c r="C47" s="9"/>
      <c r="D47" s="9"/>
      <c r="E47" s="9"/>
      <c r="F47" s="9"/>
      <c r="G47" s="9"/>
      <c r="H47" s="9"/>
    </row>
    <row r="48" spans="1:9" ht="13.5">
      <c r="A48" s="9"/>
      <c r="B48" s="9"/>
      <c r="C48" s="9"/>
      <c r="D48" s="9"/>
      <c r="E48" s="9"/>
      <c r="F48" s="9"/>
      <c r="G48" s="9"/>
      <c r="H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46">
    <mergeCell ref="C1:I2"/>
    <mergeCell ref="C3:I4"/>
    <mergeCell ref="D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5:E15"/>
    <mergeCell ref="F15:G15"/>
    <mergeCell ref="H15:I15"/>
    <mergeCell ref="D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27:E27"/>
    <mergeCell ref="F27:G27"/>
    <mergeCell ref="H27:I27"/>
    <mergeCell ref="D28:E28"/>
    <mergeCell ref="F28:G28"/>
    <mergeCell ref="H28:I28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0CBE-AFE7-4CCC-AC09-108E17B4A9C4}">
  <dimension ref="C1:M156"/>
  <sheetViews>
    <sheetView showGridLines="0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164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165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/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42.829300000000003</v>
      </c>
      <c r="E15" s="23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165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139305222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5328833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5789332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221459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3.8252945244805443E-2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17">
        <v>47.401600000000002</v>
      </c>
      <c r="E27" s="23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9C7F-91B2-48EB-91AC-043499167B12}">
  <dimension ref="C1:M156"/>
  <sheetViews>
    <sheetView showGridLines="0" zoomScale="80" zoomScaleNormal="80" workbookViewId="0">
      <selection activeCell="G23" sqref="G23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166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167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/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42.829300000000003</v>
      </c>
      <c r="E15" s="23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167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139191142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13851326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5784591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575642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9.9512999276871947E-2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47.401000000000003</v>
      </c>
      <c r="E27" s="23">
        <f>D27/100/24*365/31/1.0026</f>
        <v>0.23194217882966658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DCCA-B85F-4BA6-9422-2A5B5045729C}">
  <dimension ref="C1:M156"/>
  <sheetViews>
    <sheetView showGridLines="0" zoomScale="80" zoomScaleNormal="80" workbookViewId="0">
      <selection activeCell="D21" sqref="D21:E21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168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169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/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38.6845</v>
      </c>
      <c r="E15" s="23">
        <f>D15/100/24*365/28/1.0026</f>
        <v>0.20957181714447201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169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139191142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40941643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5784591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1701478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0.29413972396665555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42.814300000000003</v>
      </c>
      <c r="E27" s="23">
        <f>D27/100/24*365/28/1.0026</f>
        <v>0.23194485260940609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46455-F3A5-44C0-8B08-F775649265EF}">
  <dimension ref="A1:G66"/>
  <sheetViews>
    <sheetView showGridLines="0" workbookViewId="0">
      <selection activeCell="D22" sqref="D22:G22"/>
    </sheetView>
  </sheetViews>
  <sheetFormatPr baseColWidth="10" defaultColWidth="11.3984375" defaultRowHeight="14.25"/>
  <cols>
    <col min="3" max="3" width="75.3984375" customWidth="1"/>
    <col min="4" max="6" width="30.265625" customWidth="1"/>
    <col min="7" max="7" width="30.265625" style="9" customWidth="1"/>
    <col min="8" max="8" width="14.265625" style="9" bestFit="1" customWidth="1"/>
    <col min="9" max="10" width="11.3984375" style="9"/>
    <col min="11" max="11" width="16.3984375" style="9" bestFit="1" customWidth="1"/>
    <col min="12" max="13" width="11.3984375" style="9"/>
    <col min="14" max="14" width="16.3984375" style="9" bestFit="1" customWidth="1"/>
    <col min="15" max="16384" width="11.3984375" style="9"/>
  </cols>
  <sheetData>
    <row r="1" spans="3:7" s="9" customFormat="1" ht="13.5">
      <c r="C1" s="57" t="s">
        <v>170</v>
      </c>
      <c r="D1" s="57"/>
      <c r="E1" s="57"/>
      <c r="F1" s="57"/>
      <c r="G1" s="57"/>
    </row>
    <row r="2" spans="3:7" s="9" customFormat="1" ht="33.6" customHeight="1">
      <c r="C2" s="57"/>
      <c r="D2" s="57"/>
      <c r="E2" s="57"/>
      <c r="F2" s="57"/>
      <c r="G2" s="57"/>
    </row>
    <row r="3" spans="3:7" s="9" customFormat="1" ht="13.5">
      <c r="C3" s="64" t="s">
        <v>44</v>
      </c>
      <c r="D3" s="64"/>
      <c r="E3" s="64"/>
      <c r="F3" s="64"/>
      <c r="G3" s="64"/>
    </row>
    <row r="4" spans="3:7" s="9" customFormat="1" ht="13.5">
      <c r="C4" s="64"/>
      <c r="D4" s="64"/>
      <c r="E4" s="64"/>
      <c r="F4" s="64"/>
      <c r="G4" s="64"/>
    </row>
    <row r="5" spans="3:7" s="9" customFormat="1" ht="13.5"/>
    <row r="6" spans="3:7" s="9" customFormat="1" ht="15" thickBot="1">
      <c r="C6" s="13" t="s">
        <v>67</v>
      </c>
      <c r="D6" s="87" t="s">
        <v>46</v>
      </c>
      <c r="E6" s="87"/>
      <c r="F6" s="87"/>
      <c r="G6" s="88"/>
    </row>
    <row r="7" spans="3:7" s="9" customFormat="1" thickTop="1" thickBot="1">
      <c r="C7" s="14" t="s">
        <v>68</v>
      </c>
      <c r="D7" s="69" t="s">
        <v>71</v>
      </c>
      <c r="E7" s="70"/>
      <c r="F7" s="69" t="s">
        <v>72</v>
      </c>
      <c r="G7" s="70"/>
    </row>
    <row r="8" spans="3:7" s="9" customFormat="1" thickTop="1" thickBot="1">
      <c r="C8" s="15" t="s">
        <v>53</v>
      </c>
      <c r="D8" s="71">
        <v>80207991</v>
      </c>
      <c r="E8" s="72"/>
      <c r="F8" s="71">
        <v>80207991</v>
      </c>
      <c r="G8" s="72"/>
    </row>
    <row r="9" spans="3:7" s="9" customFormat="1" thickTop="1" thickBot="1">
      <c r="C9" s="15" t="s">
        <v>54</v>
      </c>
      <c r="D9" s="71">
        <v>0</v>
      </c>
      <c r="E9" s="72"/>
      <c r="F9" s="71">
        <v>0</v>
      </c>
      <c r="G9" s="72"/>
    </row>
    <row r="10" spans="3:7" s="9" customFormat="1" thickTop="1" thickBot="1">
      <c r="C10" s="15" t="s">
        <v>55</v>
      </c>
      <c r="D10" s="71">
        <f>D8/1.0026/24</f>
        <v>3333332.9593058047</v>
      </c>
      <c r="E10" s="72"/>
      <c r="F10" s="71">
        <f>F8/1.0026/24</f>
        <v>3333332.9593058047</v>
      </c>
      <c r="G10" s="72"/>
    </row>
    <row r="11" spans="3:7" s="9" customFormat="1" thickTop="1" thickBot="1">
      <c r="C11" s="15" t="s">
        <v>56</v>
      </c>
      <c r="D11" s="71">
        <f>D9/24/1.0026</f>
        <v>0</v>
      </c>
      <c r="E11" s="72"/>
      <c r="F11" s="71">
        <f>F9/24/1.0026</f>
        <v>0</v>
      </c>
      <c r="G11" s="72"/>
    </row>
    <row r="12" spans="3:7" s="9" customFormat="1" thickTop="1" thickBot="1">
      <c r="C12" s="15" t="s">
        <v>57</v>
      </c>
      <c r="D12" s="60">
        <f t="shared" ref="D12" si="0">D11/D10</f>
        <v>0</v>
      </c>
      <c r="E12" s="61"/>
      <c r="F12" s="60">
        <f t="shared" ref="F12" si="1">F11/F10</f>
        <v>0</v>
      </c>
      <c r="G12" s="61"/>
    </row>
    <row r="13" spans="3:7" s="9" customFormat="1" ht="14.65" thickTop="1">
      <c r="C13"/>
    </row>
    <row r="14" spans="3:7" s="9" customFormat="1" ht="14.65" thickBot="1">
      <c r="C14"/>
      <c r="D14"/>
      <c r="E14"/>
      <c r="G14" s="11"/>
    </row>
    <row r="15" spans="3:7" s="9" customFormat="1" ht="15" thickTop="1" thickBot="1">
      <c r="C15"/>
      <c r="D15" s="69" t="s">
        <v>71</v>
      </c>
      <c r="E15" s="70"/>
      <c r="F15" s="69" t="s">
        <v>72</v>
      </c>
      <c r="G15" s="70"/>
    </row>
    <row r="16" spans="3:7" s="9" customFormat="1" ht="41.25" thickTop="1" thickBot="1">
      <c r="C16" s="15" t="s">
        <v>58</v>
      </c>
      <c r="D16" s="43" t="s">
        <v>123</v>
      </c>
      <c r="E16" s="43" t="s">
        <v>134</v>
      </c>
      <c r="F16" s="43" t="s">
        <v>123</v>
      </c>
      <c r="G16" s="43" t="s">
        <v>134</v>
      </c>
    </row>
    <row r="17" spans="3:7" s="9" customFormat="1" thickTop="1" thickBot="1">
      <c r="C17" s="15" t="s">
        <v>125</v>
      </c>
      <c r="D17" s="53">
        <v>116.0536</v>
      </c>
      <c r="E17" s="23">
        <f>D17/100/24*365/91/1.0026</f>
        <v>0.19345107482450391</v>
      </c>
      <c r="F17" s="21">
        <v>117.3289</v>
      </c>
      <c r="G17" s="23">
        <f>F17/100/24*365/92/1.0026</f>
        <v>0.19345105127032036</v>
      </c>
    </row>
    <row r="18" spans="3:7" s="9" customFormat="1" thickTop="1" thickBot="1">
      <c r="C18" s="15" t="s">
        <v>126</v>
      </c>
      <c r="D18" s="21">
        <v>0</v>
      </c>
      <c r="E18" s="21">
        <v>0</v>
      </c>
      <c r="F18" s="21">
        <v>0</v>
      </c>
      <c r="G18" s="21">
        <v>0</v>
      </c>
    </row>
    <row r="19" spans="3:7" s="9" customFormat="1" ht="13.9" thickTop="1"/>
    <row r="20" spans="3:7" s="9" customFormat="1" ht="13.5"/>
    <row r="21" spans="3:7" s="9" customFormat="1" ht="16.5" customHeight="1">
      <c r="C21"/>
    </row>
    <row r="22" spans="3:7" s="9" customFormat="1" ht="15" thickBot="1">
      <c r="C22" s="13" t="s">
        <v>67</v>
      </c>
      <c r="D22" s="87" t="s">
        <v>63</v>
      </c>
      <c r="E22" s="87"/>
      <c r="F22" s="87"/>
      <c r="G22" s="88"/>
    </row>
    <row r="23" spans="3:7" s="9" customFormat="1" thickTop="1" thickBot="1">
      <c r="C23" s="14" t="s">
        <v>68</v>
      </c>
      <c r="D23" s="69" t="s">
        <v>71</v>
      </c>
      <c r="E23" s="70"/>
      <c r="F23" s="69" t="s">
        <v>72</v>
      </c>
      <c r="G23" s="70"/>
    </row>
    <row r="24" spans="3:7" s="9" customFormat="1" thickTop="1" thickBot="1">
      <c r="C24" s="15" t="s">
        <v>53</v>
      </c>
      <c r="D24" s="71">
        <v>141045751</v>
      </c>
      <c r="E24" s="72"/>
      <c r="F24" s="71">
        <v>141045751</v>
      </c>
      <c r="G24" s="72"/>
    </row>
    <row r="25" spans="3:7" s="9" customFormat="1" thickTop="1" thickBot="1">
      <c r="C25" s="15" t="s">
        <v>54</v>
      </c>
      <c r="D25" s="71">
        <v>7225769</v>
      </c>
      <c r="E25" s="72"/>
      <c r="F25" s="71">
        <v>2228779</v>
      </c>
      <c r="G25" s="72"/>
    </row>
    <row r="26" spans="3:7" s="9" customFormat="1" thickTop="1" thickBot="1">
      <c r="C26" s="15" t="s">
        <v>55</v>
      </c>
      <c r="D26" s="71">
        <f t="shared" ref="D26" si="2">D24/1.0026/24</f>
        <v>5861665.9601702243</v>
      </c>
      <c r="E26" s="72"/>
      <c r="F26" s="71">
        <f t="shared" ref="F26" si="3">F24/1.0026/24</f>
        <v>5861665.9601702243</v>
      </c>
      <c r="G26" s="72"/>
    </row>
    <row r="27" spans="3:7" s="9" customFormat="1" thickTop="1" thickBot="1">
      <c r="C27" s="15" t="s">
        <v>56</v>
      </c>
      <c r="D27" s="71">
        <f t="shared" ref="D27" si="4">D25/24/1.0026</f>
        <v>300292.9466719862</v>
      </c>
      <c r="E27" s="72"/>
      <c r="F27" s="71">
        <f t="shared" ref="F27" si="5">F25/24/1.0026</f>
        <v>92624.966753108602</v>
      </c>
      <c r="G27" s="72"/>
    </row>
    <row r="28" spans="3:7" s="9" customFormat="1" thickTop="1" thickBot="1">
      <c r="C28" s="15" t="s">
        <v>57</v>
      </c>
      <c r="D28" s="60">
        <f t="shared" ref="D28" si="6">D27/D26</f>
        <v>5.1229965800245907E-2</v>
      </c>
      <c r="E28" s="61"/>
      <c r="F28" s="60">
        <f t="shared" ref="F28" si="7">F27/F26</f>
        <v>1.5801815965374246E-2</v>
      </c>
      <c r="G28" s="61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69" t="s">
        <v>71</v>
      </c>
      <c r="E31" s="70"/>
      <c r="F31" s="69" t="s">
        <v>72</v>
      </c>
      <c r="G31" s="70"/>
    </row>
    <row r="32" spans="3:7" s="9" customFormat="1" ht="41.25" thickTop="1" thickBot="1">
      <c r="C32" s="15" t="s">
        <v>58</v>
      </c>
      <c r="D32" s="43" t="s">
        <v>123</v>
      </c>
      <c r="E32" s="43" t="s">
        <v>134</v>
      </c>
      <c r="F32" s="43" t="s">
        <v>123</v>
      </c>
      <c r="G32" s="43" t="s">
        <v>134</v>
      </c>
    </row>
    <row r="33" spans="1:7" thickTop="1" thickBot="1">
      <c r="A33" s="9"/>
      <c r="B33" s="9"/>
      <c r="C33" s="15" t="s">
        <v>125</v>
      </c>
      <c r="D33" s="21">
        <v>128.44290000000001</v>
      </c>
      <c r="E33" s="23">
        <f>D33/100/24*365/91/1.0026</f>
        <v>0.21410294087022097</v>
      </c>
      <c r="F33" s="21">
        <v>129.8544</v>
      </c>
      <c r="G33" s="23">
        <f>F33/100/24*365/92/1.0026</f>
        <v>0.21410300609719077</v>
      </c>
    </row>
    <row r="34" spans="1:7" thickTop="1" thickBot="1">
      <c r="A34" s="9"/>
      <c r="B34" s="9"/>
      <c r="C34" s="15" t="s">
        <v>126</v>
      </c>
      <c r="D34" s="21">
        <v>0</v>
      </c>
      <c r="E34" s="21">
        <v>0</v>
      </c>
      <c r="F34" s="21">
        <v>0</v>
      </c>
      <c r="G34" s="21">
        <v>0</v>
      </c>
    </row>
    <row r="35" spans="1:7" ht="14.65" thickTop="1">
      <c r="A35" s="9"/>
      <c r="B35" s="9"/>
      <c r="D35" s="9"/>
      <c r="E35" s="9"/>
      <c r="F35" s="9"/>
    </row>
    <row r="36" spans="1:7" ht="13.5">
      <c r="A36" s="9"/>
      <c r="B36" s="9"/>
      <c r="C36" s="9"/>
      <c r="D36" s="9"/>
      <c r="E36" s="9"/>
      <c r="F36" s="9"/>
    </row>
    <row r="37" spans="1:7" ht="13.5">
      <c r="A37" s="9"/>
      <c r="B37" s="9"/>
      <c r="C37" s="9"/>
      <c r="D37" s="9"/>
      <c r="E37" s="9"/>
      <c r="F37" s="9"/>
    </row>
    <row r="38" spans="1:7" ht="13.5">
      <c r="A38" s="9"/>
      <c r="B38" s="9"/>
      <c r="C38" s="9"/>
      <c r="D38" s="9"/>
      <c r="E38" s="9"/>
      <c r="F38" s="9"/>
    </row>
    <row r="39" spans="1:7" ht="13.5">
      <c r="A39" s="9"/>
      <c r="B39" s="9"/>
      <c r="C39" s="9"/>
      <c r="D39" s="9"/>
      <c r="E39" s="9"/>
      <c r="F39" s="9"/>
    </row>
    <row r="40" spans="1:7" ht="13.5">
      <c r="A40" s="9"/>
      <c r="B40" s="9"/>
      <c r="C40" s="9"/>
      <c r="D40" s="9"/>
      <c r="E40" s="9"/>
      <c r="F40" s="9"/>
    </row>
    <row r="41" spans="1:7" ht="13.5">
      <c r="A41" s="9"/>
      <c r="B41" s="9"/>
      <c r="C41" s="9"/>
      <c r="D41" s="9"/>
      <c r="E41" s="9"/>
      <c r="F41" s="9"/>
    </row>
    <row r="42" spans="1:7" ht="13.5">
      <c r="A42" s="9"/>
      <c r="B42" s="9"/>
      <c r="C42" s="9"/>
      <c r="D42" s="9"/>
      <c r="E42" s="9"/>
      <c r="F42" s="9"/>
    </row>
    <row r="43" spans="1:7" ht="13.5">
      <c r="A43" s="9"/>
      <c r="B43" s="9"/>
      <c r="C43" s="9"/>
      <c r="D43" s="9"/>
      <c r="E43" s="9"/>
      <c r="F43" s="9"/>
    </row>
    <row r="44" spans="1:7" ht="13.5">
      <c r="A44" s="9"/>
      <c r="B44" s="9"/>
      <c r="C44" s="9"/>
      <c r="D44" s="9"/>
      <c r="E44" s="9"/>
      <c r="F44" s="9"/>
    </row>
    <row r="45" spans="1:7" ht="13.5">
      <c r="A45" s="9"/>
      <c r="B45" s="9"/>
      <c r="C45" s="9"/>
      <c r="D45" s="9"/>
      <c r="E45" s="9"/>
      <c r="F45" s="9"/>
    </row>
    <row r="46" spans="1:7" ht="13.5">
      <c r="A46" s="9"/>
      <c r="B46" s="9"/>
      <c r="C46" s="9"/>
      <c r="D46" s="9"/>
      <c r="E46" s="9"/>
      <c r="F46" s="9"/>
    </row>
    <row r="47" spans="1:7" ht="13.5">
      <c r="A47" s="9"/>
      <c r="B47" s="9"/>
      <c r="C47" s="9"/>
      <c r="D47" s="9"/>
      <c r="E47" s="9"/>
      <c r="F47" s="9"/>
    </row>
    <row r="48" spans="1:7" ht="13.5">
      <c r="A48" s="9"/>
      <c r="B48" s="9"/>
      <c r="C48" s="9"/>
      <c r="D48" s="9"/>
      <c r="E48" s="9"/>
      <c r="F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32">
    <mergeCell ref="D8:E8"/>
    <mergeCell ref="F8:G8"/>
    <mergeCell ref="C1:G2"/>
    <mergeCell ref="C3:G4"/>
    <mergeCell ref="D6:G6"/>
    <mergeCell ref="D7:E7"/>
    <mergeCell ref="F7:G7"/>
    <mergeCell ref="D23:E23"/>
    <mergeCell ref="F23:G23"/>
    <mergeCell ref="D9:E9"/>
    <mergeCell ref="F9:G9"/>
    <mergeCell ref="D10:E10"/>
    <mergeCell ref="F10:G10"/>
    <mergeCell ref="D11:E11"/>
    <mergeCell ref="F11:G11"/>
    <mergeCell ref="D12:E12"/>
    <mergeCell ref="F12:G12"/>
    <mergeCell ref="D15:E15"/>
    <mergeCell ref="F15:G15"/>
    <mergeCell ref="D22:G22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31:E31"/>
    <mergeCell ref="F31:G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21AF1-0C21-414C-B49B-A8C11ECCCCE2}">
  <dimension ref="C1:M133"/>
  <sheetViews>
    <sheetView showGridLines="0" workbookViewId="0">
      <selection activeCell="E27" sqref="E27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171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172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76865989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/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3194444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42.829300000000003</v>
      </c>
      <c r="E15" s="23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172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133175542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21177292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5534591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880099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0.1590178931017667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47.401600000000002</v>
      </c>
      <c r="E27" s="23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4033-7B7C-4819-AE86-764297270FC5}">
  <dimension ref="C1:M133"/>
  <sheetViews>
    <sheetView showGridLines="0" workbookViewId="0">
      <selection activeCell="D22" sqref="D22:E22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173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174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/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41.447699999999998</v>
      </c>
      <c r="E15" s="23">
        <f>D15/100/24*365/30/1.0026</f>
        <v>0.20957192549371634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174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133819981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2952647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5561373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122708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2.2064335551670426E-2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45.872500000000002</v>
      </c>
      <c r="E27" s="23">
        <f>D27/100/24*365/31/1.0026</f>
        <v>0.22446293534659351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20:E20"/>
    <mergeCell ref="D21:E21"/>
    <mergeCell ref="D22:E22"/>
    <mergeCell ref="D23:E23"/>
    <mergeCell ref="D24:E2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65139-7B15-4F7C-8B58-8A2A883672BE}">
  <dimension ref="C1:M133"/>
  <sheetViews>
    <sheetView showGridLines="0" topLeftCell="A4" workbookViewId="0">
      <selection activeCell="D22" sqref="D22:E22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175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176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15604153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648487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0.19454611945461195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42.829300000000003</v>
      </c>
      <c r="E15" s="23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176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133819981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1665959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5561373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69235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1.2449263877822976E-2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47.401600000000002</v>
      </c>
      <c r="E27" s="23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7FC6-9140-4041-880E-8D94D25A67DE}">
  <dimension ref="A1:E66"/>
  <sheetViews>
    <sheetView showGridLines="0" zoomScale="90" zoomScaleNormal="90" workbookViewId="0">
      <selection activeCell="E13" sqref="E13"/>
    </sheetView>
  </sheetViews>
  <sheetFormatPr baseColWidth="10" defaultColWidth="11.3984375" defaultRowHeight="14.25"/>
  <cols>
    <col min="3" max="3" width="75.3984375" customWidth="1"/>
    <col min="4" max="4" width="43.265625" customWidth="1"/>
    <col min="5" max="5" width="53.1328125" style="9" customWidth="1"/>
    <col min="6" max="6" width="14.265625" style="9" bestFit="1" customWidth="1"/>
    <col min="7" max="8" width="11.3984375" style="9"/>
    <col min="9" max="9" width="16.3984375" style="9" bestFit="1" customWidth="1"/>
    <col min="10" max="11" width="11.3984375" style="9"/>
    <col min="12" max="12" width="16.3984375" style="9" bestFit="1" customWidth="1"/>
    <col min="13" max="16384" width="11.3984375" style="9"/>
  </cols>
  <sheetData>
    <row r="1" spans="3:5" s="9" customFormat="1" ht="19.5" customHeight="1">
      <c r="C1" s="57" t="s">
        <v>177</v>
      </c>
      <c r="D1" s="57"/>
      <c r="E1" s="57"/>
    </row>
    <row r="2" spans="3:5" s="9" customFormat="1" ht="29.25" customHeight="1">
      <c r="C2" s="57"/>
      <c r="D2" s="57"/>
      <c r="E2" s="57"/>
    </row>
    <row r="3" spans="3:5" s="9" customFormat="1" ht="14.25" customHeight="1">
      <c r="C3" s="64" t="s">
        <v>44</v>
      </c>
      <c r="D3" s="64"/>
      <c r="E3" s="64"/>
    </row>
    <row r="4" spans="3:5" s="9" customFormat="1" ht="14.25" customHeight="1">
      <c r="C4" s="64"/>
      <c r="D4" s="64"/>
      <c r="E4" s="64"/>
    </row>
    <row r="5" spans="3:5" s="9" customFormat="1" ht="13.5"/>
    <row r="6" spans="3:5" s="9" customFormat="1" ht="15" thickBot="1">
      <c r="C6" s="13" t="s">
        <v>67</v>
      </c>
      <c r="D6" s="87" t="s">
        <v>46</v>
      </c>
      <c r="E6" s="88"/>
    </row>
    <row r="7" spans="3:5" s="9" customFormat="1" thickTop="1" thickBot="1">
      <c r="C7" s="14" t="s">
        <v>68</v>
      </c>
      <c r="D7" s="69" t="s">
        <v>72</v>
      </c>
      <c r="E7" s="70"/>
    </row>
    <row r="8" spans="3:5" s="9" customFormat="1" thickTop="1" thickBot="1">
      <c r="C8" s="15" t="s">
        <v>53</v>
      </c>
      <c r="D8" s="71">
        <v>80207991</v>
      </c>
      <c r="E8" s="72"/>
    </row>
    <row r="9" spans="3:5" s="9" customFormat="1" thickTop="1" thickBot="1">
      <c r="C9" s="15" t="s">
        <v>54</v>
      </c>
      <c r="D9" s="84">
        <v>0</v>
      </c>
      <c r="E9" s="85"/>
    </row>
    <row r="10" spans="3:5" s="9" customFormat="1" thickTop="1" thickBot="1">
      <c r="C10" s="15" t="s">
        <v>55</v>
      </c>
      <c r="D10" s="71">
        <f>D8/1.0026/24</f>
        <v>3333332.9593058047</v>
      </c>
      <c r="E10" s="72"/>
    </row>
    <row r="11" spans="3:5" s="9" customFormat="1" thickTop="1" thickBot="1">
      <c r="C11" s="15" t="s">
        <v>56</v>
      </c>
      <c r="D11" s="71">
        <f>D9/24/1.0026</f>
        <v>0</v>
      </c>
      <c r="E11" s="72"/>
    </row>
    <row r="12" spans="3:5" s="9" customFormat="1" thickTop="1" thickBot="1">
      <c r="C12" s="15" t="s">
        <v>57</v>
      </c>
      <c r="D12" s="60">
        <f t="shared" ref="D12" si="0">D11/D10</f>
        <v>0</v>
      </c>
      <c r="E12" s="61"/>
    </row>
    <row r="13" spans="3:5" s="9" customFormat="1" ht="14.65" thickTop="1">
      <c r="C13"/>
    </row>
    <row r="14" spans="3:5" s="9" customFormat="1" ht="14.65" thickBot="1">
      <c r="C14"/>
      <c r="E14" s="11"/>
    </row>
    <row r="15" spans="3:5" s="9" customFormat="1" ht="15" thickTop="1" thickBot="1">
      <c r="C15"/>
      <c r="D15" s="69" t="s">
        <v>72</v>
      </c>
      <c r="E15" s="70"/>
    </row>
    <row r="16" spans="3:5" s="9" customFormat="1" ht="41.25" thickTop="1" thickBot="1">
      <c r="C16" s="15" t="s">
        <v>58</v>
      </c>
      <c r="D16" s="43" t="s">
        <v>123</v>
      </c>
      <c r="E16" s="43" t="s">
        <v>134</v>
      </c>
    </row>
    <row r="17" spans="3:5" s="9" customFormat="1" thickTop="1" thickBot="1">
      <c r="C17" s="15" t="s">
        <v>125</v>
      </c>
      <c r="D17" s="21">
        <v>117.3289</v>
      </c>
      <c r="E17" s="23">
        <f>D17/100/24*365/92/1.0026</f>
        <v>0.19345105127032036</v>
      </c>
    </row>
    <row r="18" spans="3:5" s="9" customFormat="1" thickTop="1" thickBot="1">
      <c r="C18" s="15" t="s">
        <v>126</v>
      </c>
      <c r="D18" s="21">
        <v>0</v>
      </c>
      <c r="E18" s="21">
        <v>0</v>
      </c>
    </row>
    <row r="19" spans="3:5" s="9" customFormat="1" ht="13.9" thickTop="1"/>
    <row r="20" spans="3:5" s="9" customFormat="1" ht="13.5"/>
    <row r="21" spans="3:5" s="9" customFormat="1">
      <c r="C21"/>
    </row>
    <row r="22" spans="3:5" s="9" customFormat="1" ht="15" thickBot="1">
      <c r="C22" s="13" t="s">
        <v>67</v>
      </c>
      <c r="D22" s="87" t="s">
        <v>63</v>
      </c>
      <c r="E22" s="88"/>
    </row>
    <row r="23" spans="3:5" s="9" customFormat="1" thickTop="1" thickBot="1">
      <c r="C23" s="14" t="s">
        <v>68</v>
      </c>
      <c r="D23" s="69" t="s">
        <v>72</v>
      </c>
      <c r="E23" s="70"/>
    </row>
    <row r="24" spans="3:5" s="9" customFormat="1" thickTop="1" thickBot="1">
      <c r="C24" s="15" t="s">
        <v>53</v>
      </c>
      <c r="D24" s="71">
        <v>138816972</v>
      </c>
      <c r="E24" s="72"/>
    </row>
    <row r="25" spans="3:5" s="9" customFormat="1" thickTop="1" thickBot="1">
      <c r="C25" s="15" t="s">
        <v>54</v>
      </c>
      <c r="D25" s="71">
        <v>518352</v>
      </c>
      <c r="E25" s="72"/>
    </row>
    <row r="26" spans="3:5" s="9" customFormat="1" thickTop="1" thickBot="1">
      <c r="C26" s="15" t="s">
        <v>55</v>
      </c>
      <c r="D26" s="71">
        <f t="shared" ref="D26" si="1">D24/1.0026/24</f>
        <v>5769040.993417115</v>
      </c>
      <c r="E26" s="72"/>
    </row>
    <row r="27" spans="3:5" s="9" customFormat="1" thickTop="1" thickBot="1">
      <c r="C27" s="15" t="s">
        <v>56</v>
      </c>
      <c r="D27" s="71">
        <f t="shared" ref="D27" si="2">D25/24/1.0026</f>
        <v>21541.99082385797</v>
      </c>
      <c r="E27" s="72"/>
    </row>
    <row r="28" spans="3:5" s="9" customFormat="1" thickTop="1" thickBot="1">
      <c r="C28" s="15" t="s">
        <v>57</v>
      </c>
      <c r="D28" s="60">
        <f t="shared" ref="D28" si="3">D27/D26</f>
        <v>3.7340679063364102E-3</v>
      </c>
      <c r="E28" s="61"/>
    </row>
    <row r="29" spans="3:5" s="9" customFormat="1" ht="14.65" thickTop="1">
      <c r="C29"/>
    </row>
    <row r="30" spans="3:5" s="9" customFormat="1" ht="13.9" thickBot="1"/>
    <row r="31" spans="3:5" s="9" customFormat="1" thickTop="1" thickBot="1">
      <c r="D31" s="69" t="s">
        <v>72</v>
      </c>
      <c r="E31" s="70"/>
    </row>
    <row r="32" spans="3:5" s="9" customFormat="1" ht="41.25" thickTop="1" thickBot="1">
      <c r="C32" s="15" t="s">
        <v>58</v>
      </c>
      <c r="D32" s="43" t="s">
        <v>123</v>
      </c>
      <c r="E32" s="43" t="s">
        <v>134</v>
      </c>
    </row>
    <row r="33" spans="1:5" thickTop="1" thickBot="1">
      <c r="A33" s="9"/>
      <c r="B33" s="9"/>
      <c r="C33" s="15" t="s">
        <v>125</v>
      </c>
      <c r="D33" s="21">
        <v>129.8544</v>
      </c>
      <c r="E33" s="23">
        <f>D33/100/24*365/92/1.0026</f>
        <v>0.21410300609719077</v>
      </c>
    </row>
    <row r="34" spans="1:5" thickTop="1" thickBot="1">
      <c r="A34" s="9"/>
      <c r="B34" s="9"/>
      <c r="C34" s="15" t="s">
        <v>126</v>
      </c>
      <c r="D34" s="21">
        <v>0</v>
      </c>
      <c r="E34" s="21">
        <v>0</v>
      </c>
    </row>
    <row r="35" spans="1:5" ht="14.65" thickTop="1">
      <c r="A35" s="9"/>
      <c r="B35" s="9"/>
      <c r="D35" s="9"/>
    </row>
    <row r="36" spans="1:5" ht="13.5">
      <c r="A36" s="9"/>
      <c r="B36" s="9"/>
      <c r="C36" s="9"/>
      <c r="D36" s="9"/>
    </row>
    <row r="37" spans="1:5" ht="13.5">
      <c r="A37" s="9"/>
      <c r="B37" s="9"/>
      <c r="C37" s="9"/>
      <c r="D37" s="9"/>
    </row>
    <row r="38" spans="1:5" ht="13.5">
      <c r="A38" s="9"/>
      <c r="B38" s="9"/>
      <c r="C38" s="9"/>
      <c r="D38" s="9"/>
    </row>
    <row r="39" spans="1:5" ht="13.5">
      <c r="A39" s="9"/>
      <c r="B39" s="9"/>
      <c r="C39" s="9"/>
      <c r="D39" s="9"/>
    </row>
    <row r="40" spans="1:5" ht="13.5">
      <c r="A40" s="9"/>
      <c r="B40" s="9"/>
      <c r="C40" s="9"/>
      <c r="D40" s="9"/>
    </row>
    <row r="41" spans="1:5" ht="13.5">
      <c r="A41" s="9"/>
      <c r="B41" s="9"/>
      <c r="C41" s="9"/>
      <c r="D41" s="9"/>
    </row>
    <row r="42" spans="1:5" ht="13.5">
      <c r="A42" s="9"/>
      <c r="B42" s="9"/>
      <c r="C42" s="9"/>
      <c r="D42" s="9"/>
    </row>
    <row r="43" spans="1:5" ht="13.5">
      <c r="A43" s="9"/>
      <c r="B43" s="9"/>
      <c r="C43" s="9"/>
      <c r="D43" s="9"/>
    </row>
    <row r="44" spans="1:5" ht="13.5">
      <c r="A44" s="9"/>
      <c r="B44" s="9"/>
      <c r="C44" s="9"/>
      <c r="D44" s="9"/>
    </row>
    <row r="45" spans="1:5" ht="13.5">
      <c r="A45" s="9"/>
      <c r="B45" s="9"/>
      <c r="C45" s="9"/>
      <c r="D45" s="9"/>
    </row>
    <row r="46" spans="1:5" ht="13.5">
      <c r="A46" s="9"/>
      <c r="B46" s="9"/>
      <c r="C46" s="9"/>
      <c r="D46" s="9"/>
    </row>
    <row r="47" spans="1:5" ht="13.5">
      <c r="A47" s="9"/>
      <c r="B47" s="9"/>
      <c r="C47" s="9"/>
      <c r="D47" s="9"/>
    </row>
    <row r="48" spans="1:5" ht="13.5">
      <c r="A48" s="9"/>
      <c r="B48" s="9"/>
      <c r="C48" s="9"/>
      <c r="D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18">
    <mergeCell ref="D31:E31"/>
    <mergeCell ref="D10:E10"/>
    <mergeCell ref="D11:E11"/>
    <mergeCell ref="D12:E12"/>
    <mergeCell ref="D15:E15"/>
    <mergeCell ref="D22:E22"/>
    <mergeCell ref="D23:E23"/>
    <mergeCell ref="D24:E24"/>
    <mergeCell ref="D25:E25"/>
    <mergeCell ref="D26:E26"/>
    <mergeCell ref="D27:E27"/>
    <mergeCell ref="D28:E28"/>
    <mergeCell ref="D9:E9"/>
    <mergeCell ref="C1:E2"/>
    <mergeCell ref="C3:E4"/>
    <mergeCell ref="D6:E6"/>
    <mergeCell ref="D7:E7"/>
    <mergeCell ref="D8:E8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79912-A3C9-409B-8A36-0B1D9009F2C2}">
  <dimension ref="C1:M133"/>
  <sheetViews>
    <sheetView showGridLines="0" workbookViewId="0">
      <selection activeCell="D18" sqref="D18:E18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178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179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14501686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602670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0.18080101808010182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41.447699999999998</v>
      </c>
      <c r="E15" s="23">
        <f>D15/100/24*365/30/1.0026</f>
        <v>0.20957192549371634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179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133819981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2250651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5561373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93534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1.6818508666834611E-2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45.872500000000002</v>
      </c>
      <c r="E27" s="23">
        <f>D27/100/24*365/30/1.0026</f>
        <v>0.23194503319147997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W31"/>
  <sheetViews>
    <sheetView showGridLines="0" zoomScale="70" zoomScaleNormal="70" zoomScaleSheetLayoutView="86" workbookViewId="0">
      <selection activeCell="C22" sqref="C22"/>
    </sheetView>
  </sheetViews>
  <sheetFormatPr baseColWidth="10" defaultColWidth="11.3984375" defaultRowHeight="13.5"/>
  <cols>
    <col min="1" max="2" width="7.3984375" style="9" customWidth="1"/>
    <col min="3" max="3" width="77.59765625" style="9" bestFit="1" customWidth="1"/>
    <col min="4" max="4" width="23" style="9" bestFit="1" customWidth="1"/>
    <col min="5" max="5" width="19.265625" style="9" bestFit="1" customWidth="1"/>
    <col min="6" max="6" width="18.3984375" style="9" bestFit="1" customWidth="1"/>
    <col min="7" max="9" width="19.73046875" style="9" bestFit="1" customWidth="1"/>
    <col min="10" max="13" width="19.73046875" style="9" customWidth="1"/>
    <col min="14" max="15" width="7.265625" style="9" customWidth="1"/>
    <col min="16" max="16" width="14.265625" style="9" bestFit="1" customWidth="1"/>
    <col min="17" max="18" width="7.265625" style="9" customWidth="1"/>
    <col min="19" max="23" width="18.3984375" style="9" bestFit="1" customWidth="1"/>
    <col min="24" max="16384" width="11.3984375" style="9"/>
  </cols>
  <sheetData>
    <row r="1" spans="1:23" ht="33.75" customHeight="1">
      <c r="C1" s="57" t="s">
        <v>43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24"/>
      <c r="O1" s="24"/>
      <c r="P1" s="24"/>
      <c r="Q1" s="24"/>
      <c r="R1" s="24"/>
      <c r="S1" s="24"/>
    </row>
    <row r="2" spans="1:23" ht="19.5" customHeight="1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23" ht="15" customHeight="1">
      <c r="A3" s="25"/>
      <c r="C3" s="64" t="s">
        <v>44</v>
      </c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23" ht="15" customHeight="1">
      <c r="A4" s="25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6" spans="1:23">
      <c r="C6" s="10"/>
    </row>
    <row r="7" spans="1:23" ht="15" customHeight="1" thickBot="1">
      <c r="A7" s="25"/>
      <c r="C7" s="10"/>
    </row>
    <row r="8" spans="1:23" s="10" customFormat="1" ht="15.4" thickTop="1" thickBot="1">
      <c r="A8" s="9"/>
      <c r="B8" s="9"/>
      <c r="C8" s="29" t="s">
        <v>45</v>
      </c>
      <c r="D8" s="65" t="s">
        <v>46</v>
      </c>
      <c r="E8" s="66"/>
      <c r="F8" s="66"/>
      <c r="G8" s="66"/>
      <c r="H8" s="66"/>
      <c r="I8" s="66"/>
      <c r="J8" s="66"/>
      <c r="K8" s="66"/>
      <c r="L8" s="66"/>
      <c r="M8" s="67"/>
      <c r="N8" s="9"/>
      <c r="O8" s="9"/>
      <c r="P8" s="9"/>
      <c r="Q8" s="9"/>
      <c r="R8" s="9"/>
      <c r="S8" s="38"/>
      <c r="T8" s="38"/>
      <c r="U8" s="38"/>
      <c r="V8" s="38"/>
      <c r="W8" s="38"/>
    </row>
    <row r="9" spans="1:23" ht="16.5" customHeight="1" thickTop="1" thickBot="1">
      <c r="C9" s="28" t="s">
        <v>47</v>
      </c>
      <c r="D9" s="62" t="s">
        <v>48</v>
      </c>
      <c r="E9" s="63"/>
      <c r="F9" s="62" t="s">
        <v>49</v>
      </c>
      <c r="G9" s="63"/>
      <c r="H9" s="62" t="s">
        <v>50</v>
      </c>
      <c r="I9" s="63"/>
      <c r="J9" s="62" t="s">
        <v>51</v>
      </c>
      <c r="K9" s="63"/>
      <c r="L9" s="62" t="s">
        <v>52</v>
      </c>
      <c r="M9" s="63"/>
      <c r="S9" s="37"/>
      <c r="T9" s="37"/>
      <c r="U9" s="37"/>
      <c r="V9" s="37"/>
      <c r="W9" s="37"/>
    </row>
    <row r="10" spans="1:23" ht="14.25" thickTop="1" thickBot="1">
      <c r="C10" s="15" t="s">
        <v>53</v>
      </c>
      <c r="D10" s="58">
        <v>0</v>
      </c>
      <c r="E10" s="59"/>
      <c r="F10" s="58">
        <v>0</v>
      </c>
      <c r="G10" s="59"/>
      <c r="H10" s="58">
        <v>0</v>
      </c>
      <c r="I10" s="59"/>
      <c r="J10" s="58">
        <v>0</v>
      </c>
      <c r="K10" s="59"/>
      <c r="L10" s="58">
        <v>0</v>
      </c>
      <c r="M10" s="59"/>
      <c r="P10" s="35"/>
      <c r="S10" s="37"/>
      <c r="T10" s="37"/>
      <c r="U10" s="37"/>
      <c r="V10" s="37"/>
      <c r="W10" s="37"/>
    </row>
    <row r="11" spans="1:23" ht="14.25" thickTop="1" thickBot="1">
      <c r="C11" s="15" t="s">
        <v>54</v>
      </c>
      <c r="D11" s="58">
        <v>0</v>
      </c>
      <c r="E11" s="59"/>
      <c r="F11" s="58">
        <v>0</v>
      </c>
      <c r="G11" s="59"/>
      <c r="H11" s="58">
        <v>0</v>
      </c>
      <c r="I11" s="59"/>
      <c r="J11" s="58">
        <v>0</v>
      </c>
      <c r="K11" s="59"/>
      <c r="L11" s="58">
        <v>0</v>
      </c>
      <c r="M11" s="59"/>
    </row>
    <row r="12" spans="1:23" s="10" customFormat="1" ht="14.25" thickTop="1" thickBot="1">
      <c r="A12" s="9"/>
      <c r="B12" s="9"/>
      <c r="C12" s="15" t="s">
        <v>55</v>
      </c>
      <c r="D12" s="58">
        <f>INT(D10/24/1.0026)</f>
        <v>0</v>
      </c>
      <c r="E12" s="59"/>
      <c r="F12" s="58">
        <f t="shared" ref="F12" si="0">INT(F10/24/1.0026)</f>
        <v>0</v>
      </c>
      <c r="G12" s="59"/>
      <c r="H12" s="58">
        <f t="shared" ref="H12" si="1">INT(H10/24/1.0026)</f>
        <v>0</v>
      </c>
      <c r="I12" s="59"/>
      <c r="J12" s="58">
        <f t="shared" ref="J12" si="2">INT(J10/24/1.0026)</f>
        <v>0</v>
      </c>
      <c r="K12" s="59"/>
      <c r="L12" s="58">
        <f t="shared" ref="L12" si="3">INT(L10/24/1.0026)</f>
        <v>0</v>
      </c>
      <c r="M12" s="59"/>
      <c r="O12" s="9"/>
      <c r="P12" s="9"/>
      <c r="Q12" s="9"/>
      <c r="R12" s="9"/>
      <c r="S12" s="9"/>
    </row>
    <row r="13" spans="1:23" ht="14.25" thickTop="1" thickBot="1">
      <c r="C13" s="15" t="s">
        <v>56</v>
      </c>
      <c r="D13" s="58">
        <v>0</v>
      </c>
      <c r="E13" s="59"/>
      <c r="F13" s="58">
        <v>0</v>
      </c>
      <c r="G13" s="59"/>
      <c r="H13" s="58">
        <v>0</v>
      </c>
      <c r="I13" s="59"/>
      <c r="J13" s="58">
        <v>0</v>
      </c>
      <c r="K13" s="59"/>
      <c r="L13" s="58">
        <v>0</v>
      </c>
      <c r="M13" s="59"/>
    </row>
    <row r="14" spans="1:23" ht="14.25" thickTop="1" thickBot="1">
      <c r="C14" s="15" t="s">
        <v>57</v>
      </c>
      <c r="D14" s="60" t="e">
        <f>D11/D10</f>
        <v>#DIV/0!</v>
      </c>
      <c r="E14" s="61"/>
      <c r="F14" s="60" t="e">
        <f t="shared" ref="F14" si="4">F11/F10</f>
        <v>#DIV/0!</v>
      </c>
      <c r="G14" s="61"/>
      <c r="H14" s="60" t="e">
        <f t="shared" ref="H14" si="5">H11/H10</f>
        <v>#DIV/0!</v>
      </c>
      <c r="I14" s="61"/>
      <c r="J14" s="60" t="e">
        <f t="shared" ref="J14" si="6">J11/J10</f>
        <v>#DIV/0!</v>
      </c>
      <c r="K14" s="61"/>
      <c r="L14" s="60" t="e">
        <f t="shared" ref="L14" si="7">L11/L10</f>
        <v>#DIV/0!</v>
      </c>
      <c r="M14" s="61"/>
      <c r="S14" s="38"/>
      <c r="T14" s="38"/>
      <c r="U14" s="38"/>
      <c r="V14" s="38"/>
      <c r="W14" s="38"/>
    </row>
    <row r="15" spans="1:23" ht="20.25" customHeight="1" thickTop="1" thickBot="1">
      <c r="S15" s="37"/>
      <c r="T15" s="37"/>
      <c r="U15" s="37"/>
      <c r="V15" s="37"/>
      <c r="W15" s="37"/>
    </row>
    <row r="16" spans="1:23" ht="95.25" thickTop="1" thickBot="1">
      <c r="C16" s="15" t="s">
        <v>58</v>
      </c>
      <c r="D16" s="43" t="s">
        <v>59</v>
      </c>
      <c r="E16" s="43" t="s">
        <v>60</v>
      </c>
      <c r="S16" s="37"/>
      <c r="T16" s="37"/>
      <c r="U16" s="37"/>
      <c r="V16" s="37"/>
      <c r="W16" s="37"/>
    </row>
    <row r="17" spans="3:16" ht="14.25" thickTop="1" thickBot="1">
      <c r="C17" s="27" t="s">
        <v>61</v>
      </c>
      <c r="D17" s="16">
        <v>0</v>
      </c>
      <c r="E17" s="16">
        <v>0</v>
      </c>
    </row>
    <row r="18" spans="3:16" ht="14.25" thickTop="1" thickBot="1">
      <c r="C18" s="15" t="s">
        <v>62</v>
      </c>
      <c r="D18" s="17">
        <v>0</v>
      </c>
      <c r="E18" s="17">
        <v>0</v>
      </c>
    </row>
    <row r="19" spans="3:16" ht="14.25" thickTop="1" thickBot="1"/>
    <row r="20" spans="3:16" ht="15.4" thickTop="1" thickBot="1">
      <c r="C20" s="26" t="s">
        <v>45</v>
      </c>
      <c r="D20" s="65" t="s">
        <v>63</v>
      </c>
      <c r="E20" s="66"/>
      <c r="F20" s="66"/>
      <c r="G20" s="66"/>
      <c r="H20" s="66"/>
      <c r="I20" s="66"/>
      <c r="J20" s="66"/>
      <c r="K20" s="66"/>
      <c r="L20" s="66"/>
      <c r="M20" s="67"/>
      <c r="P20" s="36"/>
    </row>
    <row r="21" spans="3:16" ht="16.5" customHeight="1" thickTop="1" thickBot="1">
      <c r="C21" s="28" t="s">
        <v>47</v>
      </c>
      <c r="D21" s="62" t="s">
        <v>48</v>
      </c>
      <c r="E21" s="63"/>
      <c r="F21" s="62" t="s">
        <v>49</v>
      </c>
      <c r="G21" s="63"/>
      <c r="H21" s="62" t="s">
        <v>50</v>
      </c>
      <c r="I21" s="63"/>
      <c r="J21" s="62" t="s">
        <v>64</v>
      </c>
      <c r="K21" s="63"/>
      <c r="L21" s="62" t="s">
        <v>65</v>
      </c>
      <c r="M21" s="63"/>
    </row>
    <row r="22" spans="3:16" ht="16.5" customHeight="1" thickTop="1" thickBot="1">
      <c r="C22" s="15" t="s">
        <v>53</v>
      </c>
      <c r="D22" s="58">
        <v>0</v>
      </c>
      <c r="E22" s="59"/>
      <c r="F22" s="58">
        <v>0</v>
      </c>
      <c r="G22" s="59"/>
      <c r="H22" s="58">
        <v>0</v>
      </c>
      <c r="I22" s="59"/>
      <c r="J22" s="58">
        <v>0</v>
      </c>
      <c r="K22" s="59"/>
      <c r="L22" s="58">
        <v>0</v>
      </c>
      <c r="M22" s="59"/>
    </row>
    <row r="23" spans="3:16" ht="16.5" customHeight="1" thickTop="1" thickBot="1">
      <c r="C23" s="15" t="s">
        <v>54</v>
      </c>
      <c r="D23" s="58">
        <v>0</v>
      </c>
      <c r="E23" s="59"/>
      <c r="F23" s="58">
        <v>0</v>
      </c>
      <c r="G23" s="59"/>
      <c r="H23" s="58">
        <v>0</v>
      </c>
      <c r="I23" s="59"/>
      <c r="J23" s="58">
        <v>0</v>
      </c>
      <c r="K23" s="59"/>
      <c r="L23" s="58">
        <v>0</v>
      </c>
      <c r="M23" s="59"/>
    </row>
    <row r="24" spans="3:16" ht="16.5" customHeight="1" thickTop="1" thickBot="1">
      <c r="C24" s="15" t="s">
        <v>55</v>
      </c>
      <c r="D24" s="58">
        <f>INT(D22/24/1.0026)</f>
        <v>0</v>
      </c>
      <c r="E24" s="59"/>
      <c r="F24" s="58">
        <f t="shared" ref="F24" si="8">INT(F22/24/1.0026)</f>
        <v>0</v>
      </c>
      <c r="G24" s="59"/>
      <c r="H24" s="58">
        <f t="shared" ref="H24" si="9">INT(H22/24/1.0026)</f>
        <v>0</v>
      </c>
      <c r="I24" s="59"/>
      <c r="J24" s="58">
        <f t="shared" ref="J24" si="10">INT(J22/24/1.0026)</f>
        <v>0</v>
      </c>
      <c r="K24" s="59"/>
      <c r="L24" s="58">
        <f t="shared" ref="L24" si="11">INT(L22/24/1.0026)</f>
        <v>0</v>
      </c>
      <c r="M24" s="59"/>
    </row>
    <row r="25" spans="3:16" ht="16.5" customHeight="1" thickTop="1" thickBot="1">
      <c r="C25" s="15" t="s">
        <v>56</v>
      </c>
      <c r="D25" s="58">
        <v>0</v>
      </c>
      <c r="E25" s="59"/>
      <c r="F25" s="58">
        <v>0</v>
      </c>
      <c r="G25" s="59"/>
      <c r="H25" s="58">
        <v>0</v>
      </c>
      <c r="I25" s="59"/>
      <c r="J25" s="58">
        <v>0</v>
      </c>
      <c r="K25" s="59"/>
      <c r="L25" s="58">
        <v>0</v>
      </c>
      <c r="M25" s="59"/>
    </row>
    <row r="26" spans="3:16" ht="16.5" customHeight="1" thickTop="1" thickBot="1">
      <c r="C26" s="15" t="s">
        <v>57</v>
      </c>
      <c r="D26" s="60" t="e">
        <f>D25/D24</f>
        <v>#DIV/0!</v>
      </c>
      <c r="E26" s="61"/>
      <c r="F26" s="60" t="e">
        <f t="shared" ref="F26" si="12">F25/F24</f>
        <v>#DIV/0!</v>
      </c>
      <c r="G26" s="61"/>
      <c r="H26" s="60" t="e">
        <f t="shared" ref="H26" si="13">H25/H24</f>
        <v>#DIV/0!</v>
      </c>
      <c r="I26" s="61"/>
      <c r="J26" s="60" t="e">
        <f t="shared" ref="J26" si="14">J25/J24</f>
        <v>#DIV/0!</v>
      </c>
      <c r="K26" s="61"/>
      <c r="L26" s="60" t="e">
        <f t="shared" ref="L26" si="15">L25/L24</f>
        <v>#DIV/0!</v>
      </c>
      <c r="M26" s="61"/>
    </row>
    <row r="27" spans="3:16" ht="14.25" thickTop="1" thickBot="1"/>
    <row r="28" spans="3:16" ht="95.25" thickTop="1" thickBot="1">
      <c r="C28" s="15" t="s">
        <v>58</v>
      </c>
      <c r="D28" s="43" t="s">
        <v>59</v>
      </c>
      <c r="E28" s="43" t="s">
        <v>60</v>
      </c>
    </row>
    <row r="29" spans="3:16" ht="14.25" thickTop="1" thickBot="1">
      <c r="C29" s="15" t="s">
        <v>61</v>
      </c>
      <c r="D29" s="16">
        <v>0</v>
      </c>
      <c r="E29" s="16">
        <v>0</v>
      </c>
    </row>
    <row r="30" spans="3:16" ht="14.25" thickTop="1" thickBot="1">
      <c r="C30" s="15" t="s">
        <v>62</v>
      </c>
      <c r="D30" s="17">
        <v>0</v>
      </c>
      <c r="E30" s="17">
        <v>0</v>
      </c>
    </row>
    <row r="31" spans="3:16" ht="13.9" thickTop="1"/>
  </sheetData>
  <mergeCells count="64">
    <mergeCell ref="J26:K26"/>
    <mergeCell ref="L26:M26"/>
    <mergeCell ref="C3:M4"/>
    <mergeCell ref="C1:M2"/>
    <mergeCell ref="D8:M8"/>
    <mergeCell ref="D20:M20"/>
    <mergeCell ref="J23:K23"/>
    <mergeCell ref="L23:M23"/>
    <mergeCell ref="J24:K24"/>
    <mergeCell ref="L24:M24"/>
    <mergeCell ref="J25:K25"/>
    <mergeCell ref="L25:M25"/>
    <mergeCell ref="J21:K21"/>
    <mergeCell ref="L21:M21"/>
    <mergeCell ref="J22:K22"/>
    <mergeCell ref="L22:M22"/>
    <mergeCell ref="F26:G26"/>
    <mergeCell ref="H26:I26"/>
    <mergeCell ref="J9:K9"/>
    <mergeCell ref="L9:M9"/>
    <mergeCell ref="J10:K10"/>
    <mergeCell ref="L10:M10"/>
    <mergeCell ref="J11:K11"/>
    <mergeCell ref="L11:M11"/>
    <mergeCell ref="J12:K12"/>
    <mergeCell ref="L12:M12"/>
    <mergeCell ref="J13:K13"/>
    <mergeCell ref="L13:M13"/>
    <mergeCell ref="J14:K14"/>
    <mergeCell ref="L14:M14"/>
    <mergeCell ref="F23:G23"/>
    <mergeCell ref="H23:I23"/>
    <mergeCell ref="F24:G24"/>
    <mergeCell ref="H24:I24"/>
    <mergeCell ref="F25:G25"/>
    <mergeCell ref="H25:I25"/>
    <mergeCell ref="F21:G21"/>
    <mergeCell ref="H21:I21"/>
    <mergeCell ref="F22:G22"/>
    <mergeCell ref="H22:I22"/>
    <mergeCell ref="F12:G12"/>
    <mergeCell ref="H12:I12"/>
    <mergeCell ref="F13:G13"/>
    <mergeCell ref="H13:I13"/>
    <mergeCell ref="F14:G14"/>
    <mergeCell ref="H14:I14"/>
    <mergeCell ref="D11:E11"/>
    <mergeCell ref="D9:E9"/>
    <mergeCell ref="D10:E10"/>
    <mergeCell ref="F9:G9"/>
    <mergeCell ref="H9:I9"/>
    <mergeCell ref="F10:G10"/>
    <mergeCell ref="H10:I10"/>
    <mergeCell ref="F11:G11"/>
    <mergeCell ref="H11:I11"/>
    <mergeCell ref="D23:E23"/>
    <mergeCell ref="D24:E24"/>
    <mergeCell ref="D25:E25"/>
    <mergeCell ref="D26:E26"/>
    <mergeCell ref="D12:E12"/>
    <mergeCell ref="D13:E13"/>
    <mergeCell ref="D14:E14"/>
    <mergeCell ref="D21:E21"/>
    <mergeCell ref="D22:E22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FE75-6460-4041-9CC1-2B91818A9EE6}">
  <dimension ref="A1:S29"/>
  <sheetViews>
    <sheetView showGridLines="0" zoomScale="90" zoomScaleNormal="90" workbookViewId="0">
      <selection activeCell="D22" sqref="D22:E22"/>
    </sheetView>
  </sheetViews>
  <sheetFormatPr baseColWidth="10" defaultColWidth="11.3984375" defaultRowHeight="13.5"/>
  <cols>
    <col min="1" max="2" width="7.3984375" style="9" customWidth="1"/>
    <col min="3" max="3" width="69" style="9" bestFit="1" customWidth="1"/>
    <col min="4" max="5" width="37.73046875" style="9" customWidth="1"/>
    <col min="6" max="9" width="19.73046875" style="9" bestFit="1" customWidth="1"/>
    <col min="10" max="11" width="7.265625" style="9" customWidth="1"/>
    <col min="12" max="12" width="14.265625" style="9" bestFit="1" customWidth="1"/>
    <col min="13" max="14" width="7.265625" style="9" customWidth="1"/>
    <col min="15" max="19" width="18.3984375" style="9" bestFit="1" customWidth="1"/>
    <col min="20" max="16384" width="11.3984375" style="9"/>
  </cols>
  <sheetData>
    <row r="1" spans="1:19" ht="22.9">
      <c r="C1" s="80" t="s">
        <v>180</v>
      </c>
      <c r="D1" s="80"/>
      <c r="E1" s="80"/>
      <c r="F1" s="80"/>
      <c r="G1" s="80"/>
      <c r="H1" s="80"/>
      <c r="I1" s="80"/>
      <c r="J1" s="51"/>
      <c r="K1" s="51"/>
      <c r="L1" s="24"/>
      <c r="M1" s="24"/>
      <c r="N1" s="24"/>
      <c r="O1" s="24"/>
    </row>
    <row r="2" spans="1:19" ht="14.25" customHeight="1">
      <c r="C2" s="80"/>
      <c r="D2" s="80"/>
      <c r="E2" s="80"/>
      <c r="F2" s="80"/>
      <c r="G2" s="80"/>
      <c r="H2" s="80"/>
      <c r="I2" s="80"/>
    </row>
    <row r="3" spans="1:19" ht="15" customHeight="1">
      <c r="A3" s="25"/>
      <c r="C3" s="64" t="s">
        <v>44</v>
      </c>
      <c r="D3" s="64"/>
      <c r="E3" s="64"/>
      <c r="F3" s="64"/>
      <c r="G3" s="64"/>
      <c r="H3" s="64"/>
      <c r="I3" s="64"/>
    </row>
    <row r="4" spans="1:19" ht="15" customHeight="1">
      <c r="A4" s="25"/>
      <c r="C4" s="64"/>
      <c r="D4" s="64"/>
      <c r="E4" s="64"/>
      <c r="F4" s="64"/>
      <c r="G4" s="64"/>
      <c r="H4" s="64"/>
      <c r="I4" s="64"/>
    </row>
    <row r="5" spans="1:19" ht="13.9" thickBot="1">
      <c r="A5" s="25"/>
      <c r="C5" s="10"/>
    </row>
    <row r="6" spans="1:19" s="10" customFormat="1" ht="15.4" thickTop="1" thickBot="1">
      <c r="A6" s="9"/>
      <c r="B6" s="9"/>
      <c r="C6" s="26" t="s">
        <v>67</v>
      </c>
      <c r="D6" s="82" t="s">
        <v>46</v>
      </c>
      <c r="E6" s="82"/>
      <c r="F6" s="9"/>
      <c r="G6" s="9"/>
      <c r="H6" s="9"/>
      <c r="I6" s="9"/>
      <c r="J6" s="9"/>
      <c r="K6" s="9"/>
      <c r="L6" s="9"/>
      <c r="M6" s="9"/>
      <c r="N6" s="9"/>
      <c r="O6" s="38"/>
      <c r="P6" s="38"/>
      <c r="Q6" s="38"/>
      <c r="R6" s="38"/>
      <c r="S6" s="38"/>
    </row>
    <row r="7" spans="1:19" ht="14.25" thickTop="1" thickBot="1">
      <c r="C7" s="14" t="s">
        <v>47</v>
      </c>
      <c r="D7" s="81" t="s">
        <v>115</v>
      </c>
      <c r="E7" s="81"/>
      <c r="F7" s="43" t="s">
        <v>116</v>
      </c>
      <c r="G7" s="43" t="s">
        <v>117</v>
      </c>
      <c r="H7" s="43" t="s">
        <v>151</v>
      </c>
      <c r="I7" s="43" t="s">
        <v>181</v>
      </c>
      <c r="O7" s="37"/>
      <c r="P7" s="37"/>
      <c r="Q7" s="37"/>
      <c r="R7" s="37"/>
      <c r="S7" s="37"/>
    </row>
    <row r="8" spans="1:19" ht="14.25" thickTop="1" thickBot="1">
      <c r="C8" s="15" t="s">
        <v>53</v>
      </c>
      <c r="D8" s="58">
        <v>72187200</v>
      </c>
      <c r="E8" s="59"/>
      <c r="F8" s="48">
        <v>72187200</v>
      </c>
      <c r="G8" s="48">
        <v>72187200</v>
      </c>
      <c r="H8" s="48">
        <v>72187200</v>
      </c>
      <c r="I8" s="48">
        <v>72187200</v>
      </c>
      <c r="L8" s="35"/>
      <c r="O8" s="37"/>
      <c r="P8" s="37"/>
      <c r="Q8" s="37"/>
      <c r="R8" s="37"/>
      <c r="S8" s="37"/>
    </row>
    <row r="9" spans="1:19" ht="14.25" thickTop="1" thickBot="1">
      <c r="C9" s="15" t="s">
        <v>54</v>
      </c>
      <c r="D9" s="58"/>
      <c r="E9" s="59"/>
      <c r="F9" s="46" t="s">
        <v>118</v>
      </c>
      <c r="G9" s="47" t="s">
        <v>118</v>
      </c>
      <c r="H9" s="47" t="s">
        <v>118</v>
      </c>
      <c r="I9" s="47" t="s">
        <v>118</v>
      </c>
    </row>
    <row r="10" spans="1:19" s="10" customFormat="1" ht="14.25" thickTop="1" thickBot="1">
      <c r="A10" s="9"/>
      <c r="B10" s="9"/>
      <c r="C10" s="15" t="s">
        <v>55</v>
      </c>
      <c r="D10" s="58">
        <f>INT(D8/24/1.0026)</f>
        <v>3000000</v>
      </c>
      <c r="E10" s="59"/>
      <c r="F10" s="48">
        <f>INT(F8/24/1.0026)</f>
        <v>3000000</v>
      </c>
      <c r="G10" s="48">
        <f t="shared" ref="G10:I10" si="0">INT(G8/24/1.0026)</f>
        <v>3000000</v>
      </c>
      <c r="H10" s="48">
        <f t="shared" si="0"/>
        <v>3000000</v>
      </c>
      <c r="I10" s="46">
        <f t="shared" si="0"/>
        <v>3000000</v>
      </c>
      <c r="K10" s="9"/>
      <c r="L10" s="9"/>
      <c r="M10" s="9"/>
      <c r="N10" s="9"/>
      <c r="O10" s="9"/>
    </row>
    <row r="11" spans="1:19" ht="14.25" thickTop="1" thickBot="1">
      <c r="C11" s="15" t="s">
        <v>56</v>
      </c>
      <c r="D11" s="58">
        <f>ROUND(D9/24/1.0026,0)</f>
        <v>0</v>
      </c>
      <c r="E11" s="59"/>
      <c r="F11" s="46" t="s">
        <v>118</v>
      </c>
      <c r="G11" s="47" t="s">
        <v>118</v>
      </c>
      <c r="H11" s="47" t="s">
        <v>118</v>
      </c>
      <c r="I11" s="47" t="s">
        <v>118</v>
      </c>
    </row>
    <row r="12" spans="1:19" ht="14.25" thickTop="1" thickBot="1">
      <c r="C12" s="15" t="s">
        <v>57</v>
      </c>
      <c r="D12" s="60">
        <f>D9/D8</f>
        <v>0</v>
      </c>
      <c r="E12" s="61"/>
      <c r="F12" s="49">
        <v>0</v>
      </c>
      <c r="G12" s="49">
        <v>0</v>
      </c>
      <c r="H12" s="49">
        <v>0</v>
      </c>
      <c r="I12" s="49">
        <v>0</v>
      </c>
      <c r="O12" s="38"/>
      <c r="P12" s="38"/>
      <c r="Q12" s="38"/>
      <c r="R12" s="38"/>
      <c r="S12" s="38"/>
    </row>
    <row r="13" spans="1:19" ht="14.25" thickTop="1" thickBot="1">
      <c r="O13" s="37"/>
      <c r="P13" s="37"/>
      <c r="Q13" s="37"/>
      <c r="R13" s="37"/>
      <c r="S13" s="37"/>
    </row>
    <row r="14" spans="1:19" ht="41.25" thickTop="1" thickBot="1">
      <c r="C14" s="15" t="s">
        <v>58</v>
      </c>
      <c r="D14" s="43" t="s">
        <v>119</v>
      </c>
      <c r="E14" s="43" t="s">
        <v>120</v>
      </c>
      <c r="O14" s="37"/>
      <c r="P14" s="37"/>
      <c r="Q14" s="37"/>
      <c r="R14" s="37"/>
      <c r="S14" s="37"/>
    </row>
    <row r="15" spans="1:19" ht="14.25" thickTop="1" thickBot="1">
      <c r="C15" s="15" t="s">
        <v>121</v>
      </c>
      <c r="D15" s="16">
        <v>387.90750000000003</v>
      </c>
      <c r="E15" s="23">
        <f>D15/24/1.0026/100</f>
        <v>0.16120898164771597</v>
      </c>
    </row>
    <row r="16" spans="1:19" ht="14.25" thickTop="1" thickBot="1">
      <c r="C16" s="15" t="s">
        <v>62</v>
      </c>
      <c r="D16" s="17" t="s">
        <v>118</v>
      </c>
      <c r="E16" s="17" t="s">
        <v>118</v>
      </c>
    </row>
    <row r="17" spans="3:12" ht="14.25" thickTop="1" thickBot="1"/>
    <row r="18" spans="3:12" ht="15.4" thickTop="1" thickBot="1">
      <c r="C18" s="26" t="s">
        <v>67</v>
      </c>
      <c r="D18" s="82" t="s">
        <v>63</v>
      </c>
      <c r="E18" s="82"/>
      <c r="L18" s="36"/>
    </row>
    <row r="19" spans="3:12" ht="14.25" thickTop="1" thickBot="1">
      <c r="C19" s="14" t="s">
        <v>47</v>
      </c>
      <c r="D19" s="81" t="s">
        <v>115</v>
      </c>
      <c r="E19" s="81"/>
      <c r="F19" s="43" t="s">
        <v>116</v>
      </c>
      <c r="G19" s="43" t="s">
        <v>117</v>
      </c>
      <c r="H19" s="43" t="s">
        <v>151</v>
      </c>
      <c r="I19" s="43" t="s">
        <v>181</v>
      </c>
    </row>
    <row r="20" spans="3:12" ht="14.25" thickTop="1" thickBot="1">
      <c r="C20" s="15" t="s">
        <v>53</v>
      </c>
      <c r="D20" s="95">
        <v>129936960</v>
      </c>
      <c r="E20" s="59"/>
      <c r="F20" s="48">
        <v>129936960</v>
      </c>
      <c r="G20" s="48">
        <v>129936960</v>
      </c>
      <c r="H20" s="48">
        <v>129936960</v>
      </c>
      <c r="I20" s="48">
        <v>129936960</v>
      </c>
    </row>
    <row r="21" spans="3:12" ht="14.25" thickTop="1" thickBot="1">
      <c r="C21" s="15" t="s">
        <v>54</v>
      </c>
      <c r="D21" s="58">
        <v>5420320</v>
      </c>
      <c r="E21" s="59"/>
      <c r="F21" s="46" t="s">
        <v>118</v>
      </c>
      <c r="G21" s="47" t="s">
        <v>118</v>
      </c>
      <c r="H21" s="47" t="s">
        <v>118</v>
      </c>
      <c r="I21" s="47" t="s">
        <v>118</v>
      </c>
    </row>
    <row r="22" spans="3:12" ht="14.25" thickTop="1" thickBot="1">
      <c r="C22" s="15" t="s">
        <v>55</v>
      </c>
      <c r="D22" s="58">
        <f>INT(D20/24/1.0026)</f>
        <v>5400000</v>
      </c>
      <c r="E22" s="59"/>
      <c r="F22" s="48">
        <f>INT(F20/24/1.0026)</f>
        <v>5400000</v>
      </c>
      <c r="G22" s="48">
        <f t="shared" ref="G22:I22" si="1">INT(G20/24/1.0026)</f>
        <v>5400000</v>
      </c>
      <c r="H22" s="48">
        <f t="shared" si="1"/>
        <v>5400000</v>
      </c>
      <c r="I22" s="46">
        <f t="shared" si="1"/>
        <v>5400000</v>
      </c>
    </row>
    <row r="23" spans="3:12" ht="14.25" thickTop="1" thickBot="1">
      <c r="C23" s="15" t="s">
        <v>56</v>
      </c>
      <c r="D23" s="58">
        <f>ROUND(D21/24/1.0026,0)</f>
        <v>225261</v>
      </c>
      <c r="E23" s="59"/>
      <c r="F23" s="46" t="s">
        <v>118</v>
      </c>
      <c r="G23" s="47" t="s">
        <v>118</v>
      </c>
      <c r="H23" s="47" t="s">
        <v>118</v>
      </c>
      <c r="I23" s="47" t="s">
        <v>118</v>
      </c>
    </row>
    <row r="24" spans="3:12" ht="14.25" thickTop="1" thickBot="1">
      <c r="C24" s="15" t="s">
        <v>57</v>
      </c>
      <c r="D24" s="60">
        <f>D23/D22</f>
        <v>4.1715000000000002E-2</v>
      </c>
      <c r="E24" s="61"/>
      <c r="F24" s="49">
        <v>0</v>
      </c>
      <c r="G24" s="49">
        <v>0</v>
      </c>
      <c r="H24" s="49">
        <v>0</v>
      </c>
      <c r="I24" s="49">
        <v>0</v>
      </c>
    </row>
    <row r="25" spans="3:12" ht="14.25" thickTop="1" thickBot="1"/>
    <row r="26" spans="3:12" ht="41.25" thickTop="1" thickBot="1">
      <c r="C26" s="15" t="s">
        <v>58</v>
      </c>
      <c r="D26" s="43" t="s">
        <v>119</v>
      </c>
      <c r="E26" s="43" t="s">
        <v>120</v>
      </c>
    </row>
    <row r="27" spans="3:12" ht="14.25" thickTop="1" thickBot="1">
      <c r="C27" s="15" t="s">
        <v>121</v>
      </c>
      <c r="D27" s="16">
        <v>429.31889999999999</v>
      </c>
      <c r="E27" s="23">
        <f>D27/24/1.0026/100</f>
        <v>0.17841898563734293</v>
      </c>
    </row>
    <row r="28" spans="3:12" ht="14.25" thickTop="1" thickBot="1">
      <c r="C28" s="15" t="s">
        <v>62</v>
      </c>
      <c r="D28" s="17" t="s">
        <v>118</v>
      </c>
      <c r="E28" s="17" t="s">
        <v>118</v>
      </c>
    </row>
    <row r="29" spans="3:12" ht="13.9" thickTop="1"/>
  </sheetData>
  <mergeCells count="16">
    <mergeCell ref="D9:E9"/>
    <mergeCell ref="C1:I2"/>
    <mergeCell ref="C3:I4"/>
    <mergeCell ref="D6:E6"/>
    <mergeCell ref="D7:E7"/>
    <mergeCell ref="D8:E8"/>
    <mergeCell ref="D21:E21"/>
    <mergeCell ref="D22:E22"/>
    <mergeCell ref="D23:E23"/>
    <mergeCell ref="D24:E24"/>
    <mergeCell ref="D10:E10"/>
    <mergeCell ref="D11:E11"/>
    <mergeCell ref="D12:E12"/>
    <mergeCell ref="D18:E18"/>
    <mergeCell ref="D19:E19"/>
    <mergeCell ref="D20:E20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A02B2-C453-49C5-B420-95D1404B725F}">
  <dimension ref="C1:M133"/>
  <sheetViews>
    <sheetView showGridLines="0" topLeftCell="A2" zoomScale="85" zoomScaleNormal="85" workbookViewId="0">
      <selection activeCell="F32" sqref="F32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182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183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100268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4167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1.2501001250100124E-3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42.829300000000003</v>
      </c>
      <c r="E15" s="23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183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138298619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3408991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5747499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141673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2.4649504071249079E-2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47.401600000000002</v>
      </c>
      <c r="E27" s="23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625EE-BB32-4392-B296-D8823E301ED2}">
  <dimension ref="C1:M133"/>
  <sheetViews>
    <sheetView showGridLines="0" zoomScale="85" zoomScaleNormal="85" workbookViewId="0">
      <selection activeCell="D22" sqref="D22:E22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184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185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549440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22834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6.8502006850200683E-3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42.829300000000003</v>
      </c>
      <c r="E15" s="23">
        <f>D15/100/24*365/31/1.0026</f>
        <v>0.20957197442563316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185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138298619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12191766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5747499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506673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8.8155387238866859E-2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47.401600000000002</v>
      </c>
      <c r="E27" s="23">
        <f>D27/100/24*365/31/1.0026</f>
        <v>0.23194511474467458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20:E20"/>
    <mergeCell ref="D21:E21"/>
    <mergeCell ref="D22:E22"/>
    <mergeCell ref="D23:E23"/>
    <mergeCell ref="D24:E2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BB23-9245-4E4E-BE6B-023A7F77B9FA}">
  <dimension ref="A1:K66"/>
  <sheetViews>
    <sheetView showGridLines="0" topLeftCell="B7" zoomScale="85" zoomScaleNormal="85" workbookViewId="0">
      <selection activeCell="D26" sqref="D26:E26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57" t="s">
        <v>186</v>
      </c>
      <c r="D1" s="57"/>
      <c r="E1" s="57"/>
      <c r="F1" s="57"/>
      <c r="G1" s="57"/>
      <c r="H1" s="57"/>
      <c r="I1" s="57"/>
      <c r="J1" s="57"/>
      <c r="K1" s="57"/>
    </row>
    <row r="2" spans="3:11" s="9" customFormat="1" ht="29.25" customHeight="1">
      <c r="C2" s="57"/>
      <c r="D2" s="57"/>
      <c r="E2" s="57"/>
      <c r="F2" s="57"/>
      <c r="G2" s="57"/>
      <c r="H2" s="57"/>
      <c r="I2" s="57"/>
      <c r="J2" s="57"/>
      <c r="K2" s="57"/>
    </row>
    <row r="3" spans="3:11" s="9" customFormat="1" ht="14.2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1" s="9" customFormat="1" ht="14.2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1" s="9" customFormat="1" ht="13.5"/>
    <row r="6" spans="3:11" s="9" customFormat="1" ht="16.5" customHeight="1" thickBot="1">
      <c r="C6" s="13" t="s">
        <v>67</v>
      </c>
      <c r="D6" s="87" t="s">
        <v>46</v>
      </c>
      <c r="E6" s="87"/>
      <c r="F6" s="87"/>
      <c r="G6" s="87"/>
      <c r="H6" s="87"/>
      <c r="I6" s="87"/>
      <c r="J6" s="87"/>
      <c r="K6" s="88"/>
    </row>
    <row r="7" spans="3:11" s="9" customFormat="1" thickTop="1" thickBot="1">
      <c r="C7" s="14" t="s">
        <v>68</v>
      </c>
      <c r="D7" s="69" t="s">
        <v>69</v>
      </c>
      <c r="E7" s="70"/>
      <c r="F7" s="69" t="s">
        <v>70</v>
      </c>
      <c r="G7" s="70"/>
      <c r="H7" s="69" t="s">
        <v>71</v>
      </c>
      <c r="I7" s="70"/>
      <c r="J7" s="69" t="s">
        <v>72</v>
      </c>
      <c r="K7" s="70"/>
    </row>
    <row r="8" spans="3:11" s="9" customFormat="1" thickTop="1" thickBot="1">
      <c r="C8" s="15" t="s">
        <v>53</v>
      </c>
      <c r="D8" s="71">
        <v>80207991</v>
      </c>
      <c r="E8" s="72"/>
      <c r="F8" s="71">
        <v>80207991</v>
      </c>
      <c r="G8" s="72"/>
      <c r="H8" s="71">
        <v>80207991</v>
      </c>
      <c r="I8" s="72"/>
      <c r="J8" s="71">
        <v>80207991</v>
      </c>
      <c r="K8" s="72"/>
    </row>
    <row r="9" spans="3:11" s="9" customFormat="1" thickTop="1" thickBot="1">
      <c r="C9" s="15" t="s">
        <v>54</v>
      </c>
      <c r="F9" s="71">
        <v>0</v>
      </c>
      <c r="G9" s="72"/>
      <c r="H9" s="71">
        <v>0</v>
      </c>
      <c r="I9" s="72"/>
      <c r="J9" s="71">
        <v>0</v>
      </c>
      <c r="K9" s="72"/>
    </row>
    <row r="10" spans="3:11" s="9" customFormat="1" thickTop="1" thickBot="1">
      <c r="C10" s="15" t="s">
        <v>55</v>
      </c>
      <c r="D10" s="71">
        <f t="shared" ref="D10" si="0">D8/1.0026/24</f>
        <v>3333332.9593058047</v>
      </c>
      <c r="E10" s="72"/>
      <c r="F10" s="71">
        <f t="shared" ref="F10" si="1">F8/1.0026/24</f>
        <v>3333332.9593058047</v>
      </c>
      <c r="G10" s="72"/>
      <c r="H10" s="71">
        <f>H8/1.0026/24</f>
        <v>3333332.9593058047</v>
      </c>
      <c r="I10" s="72"/>
      <c r="J10" s="71">
        <f>J8/1.0026/24</f>
        <v>3333332.9593058047</v>
      </c>
      <c r="K10" s="72"/>
    </row>
    <row r="11" spans="3:11" s="9" customFormat="1" thickTop="1" thickBot="1">
      <c r="C11" s="15" t="s">
        <v>56</v>
      </c>
      <c r="D11" s="71"/>
      <c r="E11" s="72"/>
      <c r="F11" s="71">
        <f t="shared" ref="F11" si="2">F9/24/1.0026</f>
        <v>0</v>
      </c>
      <c r="G11" s="72"/>
      <c r="H11" s="71">
        <f>H9/24/1.0026</f>
        <v>0</v>
      </c>
      <c r="I11" s="72"/>
      <c r="J11" s="71">
        <f>J9/24/1.0026</f>
        <v>0</v>
      </c>
      <c r="K11" s="72"/>
    </row>
    <row r="12" spans="3:11" s="9" customFormat="1" thickTop="1" thickBot="1">
      <c r="C12" s="15" t="s">
        <v>57</v>
      </c>
      <c r="D12" s="89">
        <f>D11/D10</f>
        <v>0</v>
      </c>
      <c r="E12" s="90"/>
      <c r="F12" s="60">
        <f t="shared" ref="F12" si="3">F11/F10</f>
        <v>0</v>
      </c>
      <c r="G12" s="61"/>
      <c r="H12" s="60">
        <f t="shared" ref="H12" si="4">H11/H10</f>
        <v>0</v>
      </c>
      <c r="I12" s="61"/>
      <c r="J12" s="60">
        <f t="shared" ref="J12" si="5">J11/J10</f>
        <v>0</v>
      </c>
      <c r="K12" s="61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69" t="s">
        <v>69</v>
      </c>
      <c r="E15" s="70"/>
      <c r="F15" s="69" t="s">
        <v>70</v>
      </c>
      <c r="G15" s="70"/>
      <c r="H15" s="69" t="s">
        <v>71</v>
      </c>
      <c r="I15" s="70"/>
      <c r="J15" s="69" t="s">
        <v>72</v>
      </c>
      <c r="K15" s="70"/>
    </row>
    <row r="16" spans="3:11" s="9" customFormat="1" ht="41.25" thickTop="1" thickBot="1">
      <c r="C16" s="15" t="s">
        <v>58</v>
      </c>
      <c r="D16" s="43" t="s">
        <v>123</v>
      </c>
      <c r="E16" s="43" t="s">
        <v>134</v>
      </c>
      <c r="F16" s="43" t="s">
        <v>123</v>
      </c>
      <c r="G16" s="43" t="s">
        <v>134</v>
      </c>
      <c r="H16" s="43" t="s">
        <v>123</v>
      </c>
      <c r="I16" s="43" t="s">
        <v>134</v>
      </c>
      <c r="J16" s="43" t="s">
        <v>123</v>
      </c>
      <c r="K16" s="43" t="s">
        <v>134</v>
      </c>
    </row>
    <row r="17" spans="3:11" s="9" customFormat="1" thickTop="1" thickBot="1">
      <c r="C17" s="15" t="s">
        <v>187</v>
      </c>
      <c r="D17" s="21">
        <v>136.10749999999999</v>
      </c>
      <c r="E17" s="23">
        <f>D17/100/24*365/92/1.0026</f>
        <v>0.22441307265963567</v>
      </c>
      <c r="F17" s="21">
        <v>134.2602</v>
      </c>
      <c r="G17" s="23">
        <f>F17/100/24*365/90/1.0026</f>
        <v>0.22628653002194299</v>
      </c>
      <c r="H17" s="21">
        <v>134.62799999999999</v>
      </c>
      <c r="I17" s="23">
        <f>H17/100/24*365/91/1.0026</f>
        <v>0.22441295488871796</v>
      </c>
      <c r="J17" s="21">
        <v>136.10749999999999</v>
      </c>
      <c r="K17" s="23">
        <f>J17/100/24*365/92/1.0026</f>
        <v>0.22441307265963567</v>
      </c>
    </row>
    <row r="18" spans="3:11" s="9" customFormat="1" thickTop="1" thickBot="1">
      <c r="C18" s="15" t="s">
        <v>126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67</v>
      </c>
      <c r="D22" s="87" t="s">
        <v>63</v>
      </c>
      <c r="E22" s="87"/>
      <c r="F22" s="87"/>
      <c r="G22" s="87"/>
      <c r="H22" s="87"/>
      <c r="I22" s="87"/>
      <c r="J22" s="87"/>
      <c r="K22" s="88"/>
    </row>
    <row r="23" spans="3:11" s="9" customFormat="1" thickTop="1" thickBot="1">
      <c r="C23" s="14" t="s">
        <v>68</v>
      </c>
      <c r="D23" s="69" t="s">
        <v>69</v>
      </c>
      <c r="E23" s="70"/>
      <c r="F23" s="69" t="s">
        <v>70</v>
      </c>
      <c r="G23" s="70"/>
      <c r="H23" s="69" t="s">
        <v>71</v>
      </c>
      <c r="I23" s="70"/>
      <c r="J23" s="69" t="s">
        <v>72</v>
      </c>
      <c r="K23" s="70"/>
    </row>
    <row r="24" spans="3:11" s="9" customFormat="1" thickTop="1" thickBot="1">
      <c r="C24" s="15" t="s">
        <v>53</v>
      </c>
      <c r="D24" s="71">
        <v>138954079</v>
      </c>
      <c r="E24" s="72"/>
      <c r="F24" s="71">
        <v>138954079</v>
      </c>
      <c r="G24" s="72"/>
      <c r="H24" s="71">
        <v>138954079</v>
      </c>
      <c r="I24" s="72"/>
      <c r="J24" s="71">
        <v>138954079</v>
      </c>
      <c r="K24" s="72"/>
    </row>
    <row r="25" spans="3:11" s="9" customFormat="1" thickTop="1" thickBot="1">
      <c r="C25" s="15" t="s">
        <v>54</v>
      </c>
      <c r="D25" s="71">
        <v>2264680</v>
      </c>
      <c r="E25" s="72"/>
      <c r="F25" s="71">
        <v>0</v>
      </c>
      <c r="G25" s="72"/>
      <c r="H25" s="71">
        <v>0</v>
      </c>
      <c r="I25" s="72"/>
      <c r="J25" s="71">
        <v>0</v>
      </c>
      <c r="K25" s="72"/>
    </row>
    <row r="26" spans="3:11" s="9" customFormat="1" thickTop="1" thickBot="1">
      <c r="C26" s="15" t="s">
        <v>55</v>
      </c>
      <c r="D26" s="71">
        <f t="shared" ref="D26:F26" si="6">D24/1.0026/24</f>
        <v>5774738.9703437733</v>
      </c>
      <c r="E26" s="72"/>
      <c r="F26" s="71">
        <f t="shared" si="6"/>
        <v>5774738.9703437733</v>
      </c>
      <c r="G26" s="72"/>
      <c r="H26" s="71">
        <f t="shared" ref="H26" si="7">H24/1.0026/24</f>
        <v>5774738.9703437733</v>
      </c>
      <c r="I26" s="72"/>
      <c r="J26" s="71">
        <f t="shared" ref="J26" si="8">J24/1.0026/24</f>
        <v>5774738.9703437733</v>
      </c>
      <c r="K26" s="72"/>
    </row>
    <row r="27" spans="3:11" s="9" customFormat="1" thickTop="1" thickBot="1">
      <c r="C27" s="15" t="s">
        <v>56</v>
      </c>
      <c r="D27" s="71">
        <f>D25/24/1.0026</f>
        <v>94116.962564000278</v>
      </c>
      <c r="E27" s="72"/>
      <c r="F27" s="71">
        <f t="shared" ref="F27" si="9">F25/24/1.0026</f>
        <v>0</v>
      </c>
      <c r="G27" s="72"/>
      <c r="H27" s="71">
        <f t="shared" ref="H27" si="10">H25/24/1.0026</f>
        <v>0</v>
      </c>
      <c r="I27" s="72"/>
      <c r="J27" s="71">
        <f t="shared" ref="J27" si="11">J25/24/1.0026</f>
        <v>0</v>
      </c>
      <c r="K27" s="72"/>
    </row>
    <row r="28" spans="3:11" s="9" customFormat="1" thickTop="1" thickBot="1">
      <c r="C28" s="15" t="s">
        <v>57</v>
      </c>
      <c r="D28" s="60">
        <f>D27/D26</f>
        <v>1.629804620561013E-2</v>
      </c>
      <c r="E28" s="61"/>
      <c r="F28" s="60">
        <f t="shared" ref="F28" si="12">F27/F26</f>
        <v>0</v>
      </c>
      <c r="G28" s="61"/>
      <c r="H28" s="60">
        <f t="shared" ref="H28" si="13">H27/H26</f>
        <v>0</v>
      </c>
      <c r="I28" s="61"/>
      <c r="J28" s="60">
        <f t="shared" ref="J28" si="14">J27/J26</f>
        <v>0</v>
      </c>
      <c r="K28" s="61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69" t="s">
        <v>69</v>
      </c>
      <c r="E31" s="70"/>
      <c r="F31" s="69" t="s">
        <v>70</v>
      </c>
      <c r="G31" s="70"/>
      <c r="H31" s="69" t="s">
        <v>71</v>
      </c>
      <c r="I31" s="70"/>
      <c r="J31" s="69" t="s">
        <v>72</v>
      </c>
      <c r="K31" s="70"/>
    </row>
    <row r="32" spans="3:11" s="9" customFormat="1" ht="41.25" thickTop="1" thickBot="1">
      <c r="C32" s="15" t="s">
        <v>58</v>
      </c>
      <c r="D32" s="43" t="s">
        <v>123</v>
      </c>
      <c r="E32" s="43" t="s">
        <v>134</v>
      </c>
      <c r="F32" s="43" t="s">
        <v>123</v>
      </c>
      <c r="G32" s="43" t="s">
        <v>134</v>
      </c>
      <c r="H32" s="43" t="s">
        <v>123</v>
      </c>
      <c r="I32" s="43" t="s">
        <v>134</v>
      </c>
      <c r="J32" s="43" t="s">
        <v>123</v>
      </c>
      <c r="K32" s="43" t="s">
        <v>134</v>
      </c>
    </row>
    <row r="33" spans="1:11" thickTop="1" thickBot="1">
      <c r="A33" s="9"/>
      <c r="B33" s="9"/>
      <c r="C33" s="15" t="s">
        <v>187</v>
      </c>
      <c r="D33" s="21">
        <v>121.0728</v>
      </c>
      <c r="E33" s="23">
        <f>D33/100/24*365/92/1.0026</f>
        <v>0.19962396681671132</v>
      </c>
      <c r="F33" s="21">
        <v>119.42959999999999</v>
      </c>
      <c r="G33" s="23">
        <f>F33/100/24*365/90/1.0026</f>
        <v>0.20129055197227952</v>
      </c>
      <c r="H33" s="21">
        <v>119.7568</v>
      </c>
      <c r="I33" s="23">
        <f>H33/100/24*365/91/1.0026</f>
        <v>0.19962398131159353</v>
      </c>
      <c r="J33" s="21">
        <v>121.0728</v>
      </c>
      <c r="K33" s="23">
        <f>J33/100/24*365/92/1.0026</f>
        <v>0.19962396681671132</v>
      </c>
    </row>
    <row r="34" spans="1:11" thickTop="1" thickBot="1">
      <c r="A34" s="9"/>
      <c r="B34" s="9"/>
      <c r="C34" s="15" t="s">
        <v>126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3.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1" ht="13.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1" ht="13.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1" ht="13.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1" ht="13.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1" ht="13.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3.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1" ht="13.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1" ht="13.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1" ht="13.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1" ht="13.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1" ht="13.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1" ht="13.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59">
    <mergeCell ref="C1:K2"/>
    <mergeCell ref="C3:K4"/>
    <mergeCell ref="D6:K6"/>
    <mergeCell ref="D7:E7"/>
    <mergeCell ref="F7:G7"/>
    <mergeCell ref="H7:I7"/>
    <mergeCell ref="J7:K7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F9:G9"/>
    <mergeCell ref="H9:I9"/>
    <mergeCell ref="J9:K9"/>
    <mergeCell ref="D15:E15"/>
    <mergeCell ref="F15:G15"/>
    <mergeCell ref="H15:I15"/>
    <mergeCell ref="J15:K15"/>
    <mergeCell ref="D12:E12"/>
    <mergeCell ref="F12:G12"/>
    <mergeCell ref="H12:I12"/>
    <mergeCell ref="J12:K12"/>
    <mergeCell ref="J23:K23"/>
    <mergeCell ref="D22:K22"/>
    <mergeCell ref="D23:E23"/>
    <mergeCell ref="F23:G23"/>
    <mergeCell ref="H23:I23"/>
    <mergeCell ref="D25:E25"/>
    <mergeCell ref="F25:G25"/>
    <mergeCell ref="H25:I25"/>
    <mergeCell ref="J25:K25"/>
    <mergeCell ref="D24:E24"/>
    <mergeCell ref="F24:G24"/>
    <mergeCell ref="H24:I24"/>
    <mergeCell ref="J24:K24"/>
    <mergeCell ref="D26:E26"/>
    <mergeCell ref="F26:G26"/>
    <mergeCell ref="H26:I26"/>
    <mergeCell ref="J26:K26"/>
    <mergeCell ref="D31:E31"/>
    <mergeCell ref="F31:G31"/>
    <mergeCell ref="H31:I31"/>
    <mergeCell ref="J31:K31"/>
    <mergeCell ref="D27:E27"/>
    <mergeCell ref="F27:G27"/>
    <mergeCell ref="H27:I27"/>
    <mergeCell ref="J27:K27"/>
    <mergeCell ref="D28:E28"/>
    <mergeCell ref="F28:G28"/>
    <mergeCell ref="H28:I28"/>
    <mergeCell ref="J28:K28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C217A-7A09-42FD-80D4-A9932FAD6E5B}">
  <dimension ref="C1:M133"/>
  <sheetViews>
    <sheetView showGridLines="0" zoomScale="85" zoomScaleNormal="85" workbookViewId="0">
      <selection activeCell="C3" sqref="C3:K4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188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189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43312.32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1800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5.4000005400000543E-4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41.447715000000002</v>
      </c>
      <c r="E15" s="23">
        <f>D15/100/24*365/31/1.0026</f>
        <v>0.20281161419824587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189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138298619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4120878.4992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5747499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171258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2.979696038224626E-2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45.872492999999999</v>
      </c>
      <c r="E27" s="23">
        <f>D27/100/24*365/31/1.0026</f>
        <v>0.22446290109425171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CF227-7330-4F84-994B-083482781896}">
  <dimension ref="C1:M133"/>
  <sheetViews>
    <sheetView showGridLines="0" zoomScale="85" zoomScaleNormal="85" workbookViewId="0">
      <selection activeCell="G27" sqref="G27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190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191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/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49.684100000000001</v>
      </c>
      <c r="E15" s="23">
        <f>D15/100/24*365/31/1.0026</f>
        <v>0.24311382475456292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191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136689398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1650897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5680622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68609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1.2077726699646624E-2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44.195900000000002</v>
      </c>
      <c r="E27" s="23">
        <f>D27/100/24*365/31/1.0026</f>
        <v>0.21625901017569371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F890-1F6A-482A-B6F0-A12689AC9C8C}">
  <dimension ref="C1:M133"/>
  <sheetViews>
    <sheetView showGridLines="0" zoomScale="85" zoomScaleNormal="85" workbookViewId="0">
      <selection activeCell="D21" sqref="D21:E21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2" max="12" width="9.1328125"/>
    <col min="13" max="13" width="13.73046875" bestFit="1" customWidth="1"/>
  </cols>
  <sheetData>
    <row r="1" spans="3:13" ht="22.5" customHeight="1">
      <c r="C1" s="80" t="s">
        <v>192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>
      <c r="C7" s="14" t="s">
        <v>76</v>
      </c>
      <c r="D7" s="81" t="s">
        <v>193</v>
      </c>
      <c r="E7" s="81"/>
      <c r="F7" s="9"/>
      <c r="G7" s="83"/>
      <c r="H7" s="83"/>
      <c r="I7" s="9"/>
      <c r="J7" s="9"/>
      <c r="K7" s="9"/>
    </row>
    <row r="8" spans="3:13" ht="16.5" customHeigh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>
      <c r="C9" s="15" t="s">
        <v>54</v>
      </c>
      <c r="D9" s="84">
        <v>0</v>
      </c>
      <c r="E9" s="85"/>
      <c r="F9" s="9"/>
      <c r="H9" s="9"/>
      <c r="I9" s="9"/>
      <c r="J9" s="9"/>
      <c r="K9" s="9"/>
    </row>
    <row r="10" spans="3:13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>
      <c r="F13" s="9"/>
      <c r="G13" s="9"/>
      <c r="H13" s="9"/>
      <c r="I13" s="9"/>
      <c r="J13" s="9"/>
      <c r="K13" s="9"/>
      <c r="M13" s="12"/>
    </row>
    <row r="14" spans="3:13" ht="40.5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>
      <c r="C15" s="15" t="s">
        <v>61</v>
      </c>
      <c r="D15" s="50">
        <v>48.081400000000002</v>
      </c>
      <c r="E15" s="23">
        <f>D15/100/24*365/30/1.0026</f>
        <v>0.24311388999711867</v>
      </c>
      <c r="F15" s="9"/>
      <c r="G15" s="9"/>
      <c r="H15" s="9"/>
      <c r="I15" s="9"/>
      <c r="J15" s="9"/>
      <c r="K15" s="9"/>
    </row>
    <row r="16" spans="3:13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>
      <c r="F17" s="9"/>
      <c r="G17" s="9"/>
      <c r="H17" s="9"/>
      <c r="I17" s="9"/>
      <c r="J17" s="9"/>
      <c r="K17" s="9"/>
    </row>
    <row r="18" spans="3:11" ht="16.5" customHeigh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>
      <c r="C19" s="14" t="s">
        <v>76</v>
      </c>
      <c r="D19" s="81" t="s">
        <v>193</v>
      </c>
      <c r="E19" s="81"/>
      <c r="F19" s="9"/>
      <c r="G19" s="9"/>
      <c r="H19" s="9"/>
      <c r="I19" s="9"/>
      <c r="J19" s="9"/>
      <c r="K19" s="9"/>
    </row>
    <row r="20" spans="3:11">
      <c r="C20" s="15" t="s">
        <v>53</v>
      </c>
      <c r="D20" s="84">
        <v>136689398</v>
      </c>
      <c r="E20" s="85"/>
      <c r="F20" s="11"/>
      <c r="G20" s="9"/>
      <c r="H20" s="9"/>
      <c r="I20" s="9"/>
      <c r="J20" s="9"/>
      <c r="K20" s="9"/>
    </row>
    <row r="21" spans="3:11">
      <c r="C21" s="15" t="s">
        <v>54</v>
      </c>
      <c r="D21" s="71">
        <v>2166360</v>
      </c>
      <c r="E21" s="72"/>
      <c r="F21" s="9"/>
      <c r="G21" s="11"/>
      <c r="H21" s="9"/>
      <c r="I21" s="9"/>
      <c r="J21" s="9"/>
      <c r="K21" s="9"/>
    </row>
    <row r="22" spans="3:11">
      <c r="C22" s="15" t="s">
        <v>55</v>
      </c>
      <c r="D22" s="71">
        <f>ROUND(D20/24/1.0026,0)</f>
        <v>5680622</v>
      </c>
      <c r="E22" s="72"/>
      <c r="F22" s="9"/>
      <c r="G22" s="9"/>
      <c r="H22" s="9"/>
      <c r="I22" s="9"/>
      <c r="J22" s="9"/>
      <c r="K22" s="9"/>
    </row>
    <row r="23" spans="3:11">
      <c r="C23" s="15" t="s">
        <v>56</v>
      </c>
      <c r="D23" s="71">
        <f>ROUND(D21/24/1.0026,0)</f>
        <v>90031</v>
      </c>
      <c r="E23" s="72"/>
      <c r="F23" s="9"/>
      <c r="G23" s="9"/>
      <c r="H23" s="9"/>
      <c r="I23" s="9"/>
      <c r="J23" s="9"/>
      <c r="K23" s="9"/>
    </row>
    <row r="24" spans="3:11">
      <c r="C24" s="15" t="s">
        <v>57</v>
      </c>
      <c r="D24" s="60">
        <f>D23/D22</f>
        <v>1.584879261461157E-2</v>
      </c>
      <c r="E24" s="61"/>
      <c r="F24" s="9"/>
      <c r="G24" s="9"/>
      <c r="H24" s="9"/>
      <c r="I24" s="9"/>
      <c r="J24" s="9"/>
      <c r="K24" s="9"/>
    </row>
    <row r="25" spans="3:11" ht="15.75" customHeight="1">
      <c r="F25" s="9"/>
      <c r="G25" s="9"/>
      <c r="H25" s="9"/>
      <c r="I25" s="9"/>
      <c r="J25" s="9"/>
      <c r="K25" s="9"/>
    </row>
    <row r="26" spans="3:11" ht="40.5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>
      <c r="C27" s="15" t="s">
        <v>61</v>
      </c>
      <c r="D27" s="50">
        <v>42.770200000000003</v>
      </c>
      <c r="E27" s="23">
        <f>D27/100/24*365/30/1.0026</f>
        <v>0.2162588796905823</v>
      </c>
      <c r="F27" s="9"/>
      <c r="G27" s="9"/>
      <c r="H27" s="9"/>
      <c r="I27" s="9"/>
      <c r="J27" s="9"/>
      <c r="K27" s="9"/>
    </row>
    <row r="28" spans="3:1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BA4B-2857-4998-82C8-A44D449358A5}">
  <dimension ref="A1:I66"/>
  <sheetViews>
    <sheetView showGridLines="0" topLeftCell="A4" zoomScale="90" zoomScaleNormal="90" workbookViewId="0">
      <selection activeCell="H33" sqref="H33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57" t="s">
        <v>186</v>
      </c>
      <c r="D1" s="57"/>
      <c r="E1" s="57"/>
      <c r="F1" s="57"/>
      <c r="G1" s="57"/>
      <c r="H1" s="57"/>
      <c r="I1" s="57"/>
    </row>
    <row r="2" spans="3:9" s="9" customFormat="1" ht="29.25" customHeight="1">
      <c r="C2" s="57"/>
      <c r="D2" s="57"/>
      <c r="E2" s="57"/>
      <c r="F2" s="57"/>
      <c r="G2" s="57"/>
      <c r="H2" s="57"/>
      <c r="I2" s="57"/>
    </row>
    <row r="3" spans="3:9" s="9" customFormat="1" ht="14.25" customHeight="1">
      <c r="C3" s="64" t="s">
        <v>44</v>
      </c>
      <c r="D3" s="64"/>
      <c r="E3" s="64"/>
      <c r="F3" s="64"/>
      <c r="G3" s="64"/>
      <c r="H3" s="64"/>
      <c r="I3" s="64"/>
    </row>
    <row r="4" spans="3:9" s="9" customFormat="1" ht="14.25" customHeight="1">
      <c r="C4" s="64"/>
      <c r="D4" s="64"/>
      <c r="E4" s="64"/>
      <c r="F4" s="64"/>
      <c r="G4" s="64"/>
      <c r="H4" s="64"/>
      <c r="I4" s="64"/>
    </row>
    <row r="5" spans="3:9" s="9" customFormat="1" ht="13.5"/>
    <row r="6" spans="3:9" s="9" customFormat="1" ht="16.5" customHeight="1" thickBot="1">
      <c r="C6" s="13" t="s">
        <v>67</v>
      </c>
      <c r="D6" s="87" t="s">
        <v>46</v>
      </c>
      <c r="E6" s="87"/>
      <c r="F6" s="87"/>
      <c r="G6" s="87"/>
      <c r="H6" s="87"/>
      <c r="I6" s="88"/>
    </row>
    <row r="7" spans="3:9" s="9" customFormat="1" thickTop="1" thickBot="1">
      <c r="C7" s="14" t="s">
        <v>68</v>
      </c>
      <c r="D7" s="69" t="s">
        <v>70</v>
      </c>
      <c r="E7" s="70"/>
      <c r="F7" s="69" t="s">
        <v>71</v>
      </c>
      <c r="G7" s="70"/>
      <c r="H7" s="69" t="s">
        <v>72</v>
      </c>
      <c r="I7" s="70"/>
    </row>
    <row r="8" spans="3:9" s="9" customFormat="1" thickTop="1" thickBot="1">
      <c r="C8" s="15" t="s">
        <v>53</v>
      </c>
      <c r="D8" s="71">
        <v>80207991</v>
      </c>
      <c r="E8" s="72"/>
      <c r="F8" s="71">
        <v>80207991</v>
      </c>
      <c r="G8" s="72"/>
      <c r="H8" s="71">
        <v>80207991</v>
      </c>
      <c r="I8" s="72"/>
    </row>
    <row r="9" spans="3:9" s="9" customFormat="1" thickTop="1" thickBot="1">
      <c r="C9" s="15" t="s">
        <v>54</v>
      </c>
      <c r="D9" s="71">
        <v>0</v>
      </c>
      <c r="E9" s="72"/>
      <c r="F9" s="71">
        <v>0</v>
      </c>
      <c r="G9" s="72"/>
      <c r="H9" s="71">
        <v>0</v>
      </c>
      <c r="I9" s="72"/>
    </row>
    <row r="10" spans="3:9" s="9" customFormat="1" thickTop="1" thickBot="1">
      <c r="C10" s="15" t="s">
        <v>55</v>
      </c>
      <c r="D10" s="71">
        <f t="shared" ref="D10" si="0">D8/1.0026/24</f>
        <v>3333332.9593058047</v>
      </c>
      <c r="E10" s="72"/>
      <c r="F10" s="71">
        <f>F8/1.0026/24</f>
        <v>3333332.9593058047</v>
      </c>
      <c r="G10" s="72"/>
      <c r="H10" s="71">
        <f>H8/1.0026/24</f>
        <v>3333332.9593058047</v>
      </c>
      <c r="I10" s="72"/>
    </row>
    <row r="11" spans="3:9" s="9" customFormat="1" thickTop="1" thickBot="1">
      <c r="C11" s="15" t="s">
        <v>56</v>
      </c>
      <c r="D11" s="71">
        <f t="shared" ref="D11" si="1">D9/24/1.0026</f>
        <v>0</v>
      </c>
      <c r="E11" s="72"/>
      <c r="F11" s="71">
        <f>F9/24/1.0026</f>
        <v>0</v>
      </c>
      <c r="G11" s="72"/>
      <c r="H11" s="71">
        <f>H9/24/1.0026</f>
        <v>0</v>
      </c>
      <c r="I11" s="72"/>
    </row>
    <row r="12" spans="3:9" s="9" customFormat="1" thickTop="1" thickBot="1">
      <c r="C12" s="15" t="s">
        <v>57</v>
      </c>
      <c r="D12" s="60">
        <f t="shared" ref="D12" si="2">D11/D10</f>
        <v>0</v>
      </c>
      <c r="E12" s="61"/>
      <c r="F12" s="60">
        <f t="shared" ref="F12" si="3">F11/F10</f>
        <v>0</v>
      </c>
      <c r="G12" s="61"/>
      <c r="H12" s="60">
        <f t="shared" ref="H12" si="4">H11/H10</f>
        <v>0</v>
      </c>
      <c r="I12" s="61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69" t="s">
        <v>70</v>
      </c>
      <c r="E15" s="70"/>
      <c r="F15" s="69" t="s">
        <v>71</v>
      </c>
      <c r="G15" s="70"/>
      <c r="H15" s="69" t="s">
        <v>72</v>
      </c>
      <c r="I15" s="70"/>
    </row>
    <row r="16" spans="3:9" s="9" customFormat="1" ht="41.25" thickTop="1" thickBot="1">
      <c r="C16" s="15" t="s">
        <v>58</v>
      </c>
      <c r="D16" s="43" t="s">
        <v>123</v>
      </c>
      <c r="E16" s="43" t="s">
        <v>134</v>
      </c>
      <c r="F16" s="43" t="s">
        <v>123</v>
      </c>
      <c r="G16" s="43" t="s">
        <v>134</v>
      </c>
      <c r="H16" s="43" t="s">
        <v>123</v>
      </c>
      <c r="I16" s="43" t="s">
        <v>134</v>
      </c>
    </row>
    <row r="17" spans="3:9" s="9" customFormat="1" thickTop="1" thickBot="1">
      <c r="C17" s="15" t="s">
        <v>187</v>
      </c>
      <c r="D17" s="21">
        <v>123.0719</v>
      </c>
      <c r="E17" s="23">
        <f>D17/100/24*365/91/1.0026</f>
        <v>0.20514995946436701</v>
      </c>
      <c r="F17" s="21">
        <v>134.62799999999999</v>
      </c>
      <c r="G17" s="23">
        <f>F17/100/24*365/91/1.0026</f>
        <v>0.22441295488871796</v>
      </c>
      <c r="H17" s="21">
        <v>136.10749999999999</v>
      </c>
      <c r="I17" s="23">
        <f>H17/100/24*365/92/1.0026</f>
        <v>0.22441307265963567</v>
      </c>
    </row>
    <row r="18" spans="3:9" s="9" customFormat="1" thickTop="1" thickBot="1">
      <c r="C18" s="15" t="s">
        <v>126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</row>
    <row r="19" spans="3:9" s="9" customFormat="1" ht="13.9" thickTop="1"/>
    <row r="20" spans="3:9" s="9" customFormat="1" ht="13.5"/>
    <row r="21" spans="3:9" s="9" customFormat="1" ht="16.5" customHeight="1">
      <c r="C21"/>
    </row>
    <row r="22" spans="3:9" s="9" customFormat="1" ht="16.5" customHeight="1" thickBot="1">
      <c r="C22" s="13" t="s">
        <v>67</v>
      </c>
      <c r="D22" s="87" t="s">
        <v>63</v>
      </c>
      <c r="E22" s="87"/>
      <c r="F22" s="87"/>
      <c r="G22" s="87"/>
      <c r="H22" s="87"/>
      <c r="I22" s="88"/>
    </row>
    <row r="23" spans="3:9" s="9" customFormat="1" thickTop="1" thickBot="1">
      <c r="C23" s="14" t="s">
        <v>68</v>
      </c>
      <c r="D23" s="69" t="s">
        <v>70</v>
      </c>
      <c r="E23" s="70"/>
      <c r="F23" s="69" t="s">
        <v>71</v>
      </c>
      <c r="G23" s="70"/>
      <c r="H23" s="69" t="s">
        <v>72</v>
      </c>
      <c r="I23" s="70"/>
    </row>
    <row r="24" spans="3:9" s="9" customFormat="1" thickTop="1" thickBot="1">
      <c r="C24" s="15" t="s">
        <v>53</v>
      </c>
      <c r="D24" s="71">
        <v>138954079</v>
      </c>
      <c r="E24" s="72"/>
      <c r="F24" s="71">
        <v>138954079</v>
      </c>
      <c r="G24" s="72"/>
      <c r="H24" s="71">
        <v>138954079</v>
      </c>
      <c r="I24" s="72"/>
    </row>
    <row r="25" spans="3:9" s="9" customFormat="1" thickTop="1" thickBot="1">
      <c r="C25" s="15" t="s">
        <v>54</v>
      </c>
      <c r="D25" s="71">
        <v>1638264</v>
      </c>
      <c r="E25" s="72"/>
      <c r="F25" s="71">
        <v>84218</v>
      </c>
      <c r="G25" s="72"/>
      <c r="H25" s="71">
        <v>84218</v>
      </c>
      <c r="I25" s="72"/>
    </row>
    <row r="26" spans="3:9" s="9" customFormat="1" thickTop="1" thickBot="1">
      <c r="C26" s="15" t="s">
        <v>55</v>
      </c>
      <c r="D26" s="71">
        <f t="shared" ref="D26" si="5">D24/1.0026/24</f>
        <v>5774738.9703437733</v>
      </c>
      <c r="E26" s="72"/>
      <c r="F26" s="71">
        <f t="shared" ref="F26" si="6">F24/1.0026/24</f>
        <v>5774738.9703437733</v>
      </c>
      <c r="G26" s="72"/>
      <c r="H26" s="71">
        <f t="shared" ref="H26" si="7">H24/1.0026/24</f>
        <v>5774738.9703437733</v>
      </c>
      <c r="I26" s="72"/>
    </row>
    <row r="27" spans="3:9" s="9" customFormat="1" thickTop="1" thickBot="1">
      <c r="C27" s="15" t="s">
        <v>56</v>
      </c>
      <c r="D27" s="71">
        <f t="shared" ref="D27" si="8">D25/24/1.0026</f>
        <v>68083.981647715947</v>
      </c>
      <c r="E27" s="72"/>
      <c r="F27" s="71">
        <f t="shared" ref="F27" si="9">F25/24/1.0026</f>
        <v>3499.9833765542926</v>
      </c>
      <c r="G27" s="72"/>
      <c r="H27" s="71">
        <f t="shared" ref="H27" si="10">H25/24/1.0026</f>
        <v>3499.9833765542926</v>
      </c>
      <c r="I27" s="72"/>
    </row>
    <row r="28" spans="3:9" s="9" customFormat="1" thickTop="1" thickBot="1">
      <c r="C28" s="15" t="s">
        <v>57</v>
      </c>
      <c r="D28" s="60">
        <f t="shared" ref="D28" si="11">D27/D26</f>
        <v>1.1789966957357186E-2</v>
      </c>
      <c r="E28" s="61"/>
      <c r="F28" s="60">
        <f t="shared" ref="F28" si="12">F27/F26</f>
        <v>6.0608512255332927E-4</v>
      </c>
      <c r="G28" s="61"/>
      <c r="H28" s="60">
        <f t="shared" ref="H28" si="13">H27/H26</f>
        <v>6.0608512255332927E-4</v>
      </c>
      <c r="I28" s="61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69" t="s">
        <v>70</v>
      </c>
      <c r="E31" s="70"/>
      <c r="F31" s="69" t="s">
        <v>71</v>
      </c>
      <c r="G31" s="70"/>
      <c r="H31" s="69" t="s">
        <v>72</v>
      </c>
      <c r="I31" s="70"/>
    </row>
    <row r="32" spans="3:9" s="9" customFormat="1" ht="41.25" thickTop="1" thickBot="1">
      <c r="C32" s="15" t="s">
        <v>58</v>
      </c>
      <c r="D32" s="43" t="s">
        <v>123</v>
      </c>
      <c r="E32" s="43" t="s">
        <v>134</v>
      </c>
      <c r="F32" s="43" t="s">
        <v>123</v>
      </c>
      <c r="G32" s="43" t="s">
        <v>134</v>
      </c>
      <c r="H32" s="43" t="s">
        <v>123</v>
      </c>
      <c r="I32" s="43" t="s">
        <v>134</v>
      </c>
    </row>
    <row r="33" spans="1:9" thickTop="1" thickBot="1">
      <c r="A33" s="9"/>
      <c r="B33" s="9"/>
      <c r="C33" s="15" t="s">
        <v>187</v>
      </c>
      <c r="D33" s="21">
        <v>119.42959999999999</v>
      </c>
      <c r="E33" s="23">
        <f>D33/100/24*365/92/1.0026</f>
        <v>0.19691467040766472</v>
      </c>
      <c r="F33" s="21">
        <v>119.7568</v>
      </c>
      <c r="G33" s="23">
        <f>F33/100/24*365/91/1.0026</f>
        <v>0.19962398131159353</v>
      </c>
      <c r="H33" s="21">
        <v>121.0728</v>
      </c>
      <c r="I33" s="23">
        <f>H33/100/24*365/92/1.0026</f>
        <v>0.19962396681671132</v>
      </c>
    </row>
    <row r="34" spans="1:9" thickTop="1" thickBot="1">
      <c r="A34" s="9"/>
      <c r="B34" s="9"/>
      <c r="C34" s="15" t="s">
        <v>126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</row>
    <row r="35" spans="1:9" ht="14.65" thickTop="1">
      <c r="A35" s="9"/>
      <c r="B35" s="9"/>
      <c r="D35" s="9"/>
      <c r="E35" s="9"/>
      <c r="F35" s="9"/>
      <c r="G35" s="9"/>
      <c r="H35" s="9"/>
    </row>
    <row r="36" spans="1:9" ht="13.5">
      <c r="A36" s="9"/>
      <c r="B36" s="9"/>
      <c r="C36" s="9"/>
      <c r="D36" s="9"/>
      <c r="E36" s="9"/>
      <c r="F36" s="9"/>
      <c r="G36" s="9"/>
      <c r="H36" s="9"/>
    </row>
    <row r="37" spans="1:9" ht="13.5">
      <c r="A37" s="9"/>
      <c r="B37" s="9"/>
      <c r="C37" s="9"/>
      <c r="D37" s="9"/>
      <c r="E37" s="9"/>
      <c r="F37" s="9"/>
      <c r="G37" s="9"/>
      <c r="H37" s="9"/>
    </row>
    <row r="38" spans="1:9" ht="13.5">
      <c r="A38" s="9"/>
      <c r="B38" s="9"/>
      <c r="C38" s="9"/>
      <c r="D38" s="9"/>
      <c r="E38" s="9"/>
      <c r="F38" s="9"/>
      <c r="G38" s="9"/>
      <c r="H38" s="9"/>
    </row>
    <row r="39" spans="1:9" ht="13.5">
      <c r="A39" s="9"/>
      <c r="B39" s="9"/>
      <c r="C39" s="9"/>
      <c r="D39" s="9"/>
      <c r="E39" s="9"/>
      <c r="F39" s="9"/>
      <c r="G39" s="9"/>
      <c r="H39" s="9"/>
    </row>
    <row r="40" spans="1:9" ht="13.5">
      <c r="A40" s="9"/>
      <c r="B40" s="9"/>
      <c r="C40" s="9"/>
      <c r="D40" s="9"/>
      <c r="E40" s="9"/>
      <c r="F40" s="9"/>
      <c r="G40" s="9"/>
      <c r="H40" s="9"/>
    </row>
    <row r="41" spans="1:9" ht="13.5">
      <c r="A41" s="9"/>
      <c r="B41" s="9"/>
      <c r="C41" s="9"/>
      <c r="D41" s="9"/>
      <c r="E41" s="9"/>
      <c r="F41" s="9"/>
      <c r="G41" s="9"/>
      <c r="H41" s="9"/>
    </row>
    <row r="42" spans="1:9" ht="13.5">
      <c r="A42" s="9"/>
      <c r="B42" s="9"/>
      <c r="C42" s="9"/>
      <c r="D42" s="9"/>
      <c r="E42" s="9"/>
      <c r="F42" s="9"/>
      <c r="G42" s="9"/>
      <c r="H42" s="9"/>
    </row>
    <row r="43" spans="1:9" ht="13.5">
      <c r="A43" s="9"/>
      <c r="B43" s="9"/>
      <c r="C43" s="9"/>
      <c r="D43" s="9"/>
      <c r="E43" s="9"/>
      <c r="F43" s="9"/>
      <c r="G43" s="9"/>
      <c r="H43" s="9"/>
    </row>
    <row r="44" spans="1:9" ht="13.5">
      <c r="A44" s="9"/>
      <c r="B44" s="9"/>
      <c r="C44" s="9"/>
      <c r="D44" s="9"/>
      <c r="E44" s="9"/>
      <c r="F44" s="9"/>
      <c r="G44" s="9"/>
      <c r="H44" s="9"/>
    </row>
    <row r="45" spans="1:9" ht="13.5">
      <c r="A45" s="9"/>
      <c r="B45" s="9"/>
      <c r="C45" s="9"/>
      <c r="D45" s="9"/>
      <c r="E45" s="9"/>
      <c r="F45" s="9"/>
      <c r="G45" s="9"/>
      <c r="H45" s="9"/>
    </row>
    <row r="46" spans="1:9" ht="13.5">
      <c r="A46" s="9"/>
      <c r="B46" s="9"/>
      <c r="C46" s="9"/>
      <c r="D46" s="9"/>
      <c r="E46" s="9"/>
      <c r="F46" s="9"/>
      <c r="G46" s="9"/>
      <c r="H46" s="9"/>
    </row>
    <row r="47" spans="1:9" ht="13.5">
      <c r="A47" s="9"/>
      <c r="B47" s="9"/>
      <c r="C47" s="9"/>
      <c r="D47" s="9"/>
      <c r="E47" s="9"/>
      <c r="F47" s="9"/>
      <c r="G47" s="9"/>
      <c r="H47" s="9"/>
    </row>
    <row r="48" spans="1:9" ht="13.5">
      <c r="A48" s="9"/>
      <c r="B48" s="9"/>
      <c r="C48" s="9"/>
      <c r="D48" s="9"/>
      <c r="E48" s="9"/>
      <c r="F48" s="9"/>
      <c r="G48" s="9"/>
      <c r="H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46">
    <mergeCell ref="C1:I2"/>
    <mergeCell ref="C3:I4"/>
    <mergeCell ref="D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5:E15"/>
    <mergeCell ref="F15:G15"/>
    <mergeCell ref="H15:I15"/>
    <mergeCell ref="D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27:E27"/>
    <mergeCell ref="F27:G27"/>
    <mergeCell ref="H27:I27"/>
    <mergeCell ref="D28:E28"/>
    <mergeCell ref="F28:G28"/>
    <mergeCell ref="H28:I28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85283-C10D-4C75-8B19-DD92409302B0}">
  <dimension ref="C1:M133"/>
  <sheetViews>
    <sheetView showGridLines="0" zoomScale="85" zoomScaleNormal="85" workbookViewId="0">
      <selection activeCell="C32" sqref="C32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194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195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80207991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20068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834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89">
        <f>D11/D10</f>
        <v>2.5020002502000252E-4</v>
      </c>
      <c r="E12" s="90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45.862299999999998</v>
      </c>
      <c r="E15" s="23">
        <f>D15/100/24*365/31/1.0026</f>
        <v>0.22441302479145619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195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136689398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4131826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5680622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171713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3.0227851809185684E-2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44.195900000000002</v>
      </c>
      <c r="E27" s="23">
        <f>D27/100/24*365/31/1.0026</f>
        <v>0.21625901017569371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E62A-ABA8-4503-99DB-9FBA25664276}">
  <dimension ref="C1:M133"/>
  <sheetViews>
    <sheetView showGridLines="0" zoomScale="85" zoomScaleNormal="85" workbookViewId="0">
      <selection activeCell="D19" sqref="D19:E19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196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197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80208000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45.862299999999998</v>
      </c>
      <c r="E15" s="23">
        <f>D15/100/24*365/31/1.0026</f>
        <v>0.22441302479145619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197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137315816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4911060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5706655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204097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3.5764734332108743E-2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44.195900000000002</v>
      </c>
      <c r="E27" s="23">
        <f>D27/100/24*365/31/1.0026</f>
        <v>0.21625901017569371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K95"/>
  <sheetViews>
    <sheetView showGridLines="0" zoomScale="70" zoomScaleNormal="70" workbookViewId="0">
      <selection activeCell="C22" sqref="C22"/>
    </sheetView>
  </sheetViews>
  <sheetFormatPr baseColWidth="10" defaultColWidth="11.3984375" defaultRowHeight="14.25"/>
  <cols>
    <col min="3" max="3" width="77.3984375" customWidth="1"/>
    <col min="4" max="4" width="32" bestFit="1" customWidth="1"/>
    <col min="5" max="5" width="33.265625" bestFit="1" customWidth="1"/>
    <col min="6" max="6" width="32" bestFit="1" customWidth="1"/>
    <col min="7" max="7" width="33.265625" bestFit="1" customWidth="1"/>
    <col min="8" max="8" width="32" bestFit="1" customWidth="1"/>
    <col min="9" max="9" width="33.265625" bestFit="1" customWidth="1"/>
    <col min="10" max="10" width="32" bestFit="1" customWidth="1"/>
    <col min="11" max="11" width="33.265625" style="9" bestFit="1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80" t="s">
        <v>66</v>
      </c>
      <c r="D1" s="80"/>
      <c r="E1" s="80"/>
      <c r="F1" s="80"/>
      <c r="G1" s="80"/>
      <c r="H1" s="80"/>
      <c r="I1" s="80"/>
      <c r="J1" s="80"/>
      <c r="K1" s="80"/>
    </row>
    <row r="2" spans="3:11" s="9" customFormat="1" ht="31.5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1" s="9" customFormat="1" ht="14.2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1" s="9" customFormat="1" ht="14.2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1" s="9" customFormat="1" ht="13.5"/>
    <row r="6" spans="3:11" s="9" customFormat="1" ht="16.5" customHeight="1" thickBot="1">
      <c r="C6" s="13" t="s">
        <v>67</v>
      </c>
      <c r="D6" s="78" t="s">
        <v>46</v>
      </c>
      <c r="E6" s="79"/>
      <c r="F6" s="79"/>
      <c r="G6" s="79"/>
      <c r="H6" s="79"/>
      <c r="I6" s="79"/>
      <c r="J6" s="79"/>
      <c r="K6" s="79"/>
    </row>
    <row r="7" spans="3:11" s="9" customFormat="1" ht="16.5" customHeight="1" thickTop="1" thickBot="1">
      <c r="C7" s="14" t="s">
        <v>68</v>
      </c>
      <c r="D7" s="69" t="s">
        <v>69</v>
      </c>
      <c r="E7" s="70"/>
      <c r="F7" s="69" t="s">
        <v>70</v>
      </c>
      <c r="G7" s="70"/>
      <c r="H7" s="69" t="s">
        <v>71</v>
      </c>
      <c r="I7" s="70"/>
      <c r="J7" s="69" t="s">
        <v>72</v>
      </c>
      <c r="K7" s="70"/>
    </row>
    <row r="8" spans="3:11" s="9" customFormat="1" ht="16.5" customHeight="1" thickTop="1" thickBot="1">
      <c r="C8" s="15" t="s">
        <v>53</v>
      </c>
      <c r="D8" s="71">
        <v>0</v>
      </c>
      <c r="E8" s="72"/>
      <c r="F8" s="71">
        <v>0</v>
      </c>
      <c r="G8" s="72"/>
      <c r="H8" s="71">
        <v>0</v>
      </c>
      <c r="I8" s="72"/>
      <c r="J8" s="71">
        <v>0</v>
      </c>
      <c r="K8" s="72"/>
    </row>
    <row r="9" spans="3:11" s="9" customFormat="1" ht="16.5" customHeight="1" thickTop="1" thickBot="1">
      <c r="C9" s="15" t="s">
        <v>54</v>
      </c>
      <c r="D9" s="71">
        <f t="shared" ref="D9" si="0">D11*1.0026*24</f>
        <v>0</v>
      </c>
      <c r="E9" s="72"/>
      <c r="F9" s="71">
        <f t="shared" ref="F9" si="1">F11*1.0026*24</f>
        <v>0</v>
      </c>
      <c r="G9" s="72"/>
      <c r="H9" s="71">
        <f>H11*1.0026*24</f>
        <v>0</v>
      </c>
      <c r="I9" s="72"/>
      <c r="J9" s="71">
        <f>J11*1.0026*24</f>
        <v>0</v>
      </c>
      <c r="K9" s="72"/>
    </row>
    <row r="10" spans="3:11" s="9" customFormat="1" ht="16.5" customHeight="1" thickTop="1" thickBot="1">
      <c r="C10" s="15" t="s">
        <v>55</v>
      </c>
      <c r="D10" s="71">
        <f t="shared" ref="D10" si="2">D8/24/1.0026</f>
        <v>0</v>
      </c>
      <c r="E10" s="72"/>
      <c r="F10" s="71">
        <f t="shared" ref="F10" si="3">F8/24/1.0026</f>
        <v>0</v>
      </c>
      <c r="G10" s="72"/>
      <c r="H10" s="71">
        <f>H8/24/1.0026</f>
        <v>0</v>
      </c>
      <c r="I10" s="72"/>
      <c r="J10" s="71">
        <f>J8/24/1.0026</f>
        <v>0</v>
      </c>
      <c r="K10" s="72"/>
    </row>
    <row r="11" spans="3:11" s="9" customFormat="1" ht="16.5" customHeight="1" thickTop="1" thickBot="1">
      <c r="C11" s="15" t="s">
        <v>56</v>
      </c>
      <c r="D11" s="71"/>
      <c r="E11" s="72"/>
      <c r="F11" s="71"/>
      <c r="G11" s="72"/>
      <c r="H11" s="71"/>
      <c r="I11" s="72"/>
      <c r="J11" s="71">
        <v>0</v>
      </c>
      <c r="K11" s="72"/>
    </row>
    <row r="12" spans="3:11" s="9" customFormat="1" ht="16.5" customHeight="1" thickTop="1" thickBot="1">
      <c r="C12" s="15" t="s">
        <v>57</v>
      </c>
      <c r="D12" s="60" t="e">
        <f t="shared" ref="D12" si="4">D9/D8</f>
        <v>#DIV/0!</v>
      </c>
      <c r="E12" s="61"/>
      <c r="F12" s="60" t="e">
        <f t="shared" ref="F12" si="5">F9/F8</f>
        <v>#DIV/0!</v>
      </c>
      <c r="G12" s="61"/>
      <c r="H12" s="60" t="e">
        <f>H9/H8</f>
        <v>#DIV/0!</v>
      </c>
      <c r="I12" s="61"/>
      <c r="J12" s="60" t="e">
        <f>J9/J8</f>
        <v>#DIV/0!</v>
      </c>
      <c r="K12" s="61"/>
    </row>
    <row r="13" spans="3:11" s="9" customFormat="1" ht="14.65" thickTop="1">
      <c r="C13"/>
      <c r="D13"/>
      <c r="E13"/>
      <c r="F13"/>
      <c r="G13"/>
      <c r="H13"/>
      <c r="I13"/>
      <c r="J13"/>
      <c r="K13"/>
    </row>
    <row r="14" spans="3:11" s="9" customFormat="1" ht="14.65" thickBot="1">
      <c r="C14"/>
      <c r="D14"/>
      <c r="E14"/>
      <c r="F14"/>
      <c r="G14"/>
      <c r="H14"/>
      <c r="I14"/>
      <c r="J14"/>
      <c r="K14"/>
    </row>
    <row r="15" spans="3:11" s="9" customFormat="1" ht="15" thickTop="1" thickBot="1">
      <c r="C15"/>
      <c r="D15" s="69" t="s">
        <v>69</v>
      </c>
      <c r="E15" s="70"/>
      <c r="F15" s="69" t="s">
        <v>70</v>
      </c>
      <c r="G15" s="70"/>
      <c r="H15" s="69" t="s">
        <v>71</v>
      </c>
      <c r="I15" s="70"/>
      <c r="J15" s="69" t="s">
        <v>72</v>
      </c>
      <c r="K15" s="70"/>
    </row>
    <row r="16" spans="3:11" s="9" customFormat="1" ht="68.25" thickTop="1" thickBot="1">
      <c r="C16" s="15" t="s">
        <v>58</v>
      </c>
      <c r="D16" s="43" t="s">
        <v>59</v>
      </c>
      <c r="E16" s="43" t="s">
        <v>60</v>
      </c>
      <c r="F16" s="43" t="s">
        <v>59</v>
      </c>
      <c r="G16" s="43" t="s">
        <v>60</v>
      </c>
      <c r="H16" s="43" t="s">
        <v>59</v>
      </c>
      <c r="I16" s="43" t="s">
        <v>60</v>
      </c>
      <c r="J16" s="43" t="s">
        <v>59</v>
      </c>
      <c r="K16" s="43" t="s">
        <v>60</v>
      </c>
    </row>
    <row r="17" spans="1:11" ht="27.75" thickTop="1" thickBot="1">
      <c r="A17" s="9"/>
      <c r="B17" s="9"/>
      <c r="C17" s="15" t="s">
        <v>73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23">
        <f>H17/24/1.0026</f>
        <v>0</v>
      </c>
      <c r="J17" s="16">
        <v>0</v>
      </c>
      <c r="K17" s="23">
        <f>J17/24/1.0026</f>
        <v>0</v>
      </c>
    </row>
    <row r="18" spans="1:11" thickTop="1" thickBot="1">
      <c r="A18" s="9"/>
      <c r="B18" s="9"/>
      <c r="C18" s="15" t="s">
        <v>74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ht="13.9" thickTop="1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6.5" customHeight="1" thickBot="1">
      <c r="A20" s="9"/>
      <c r="B20" s="9"/>
      <c r="C20" s="13" t="s">
        <v>67</v>
      </c>
      <c r="D20" s="76" t="s">
        <v>63</v>
      </c>
      <c r="E20" s="77"/>
      <c r="F20" s="77"/>
      <c r="G20" s="77"/>
      <c r="H20" s="77"/>
      <c r="I20" s="77"/>
      <c r="J20" s="77"/>
      <c r="K20" s="77"/>
    </row>
    <row r="21" spans="1:11" ht="16.5" customHeight="1" thickTop="1" thickBot="1">
      <c r="A21" s="9"/>
      <c r="B21" s="9"/>
      <c r="C21" s="14" t="s">
        <v>68</v>
      </c>
      <c r="D21" s="69" t="s">
        <v>69</v>
      </c>
      <c r="E21" s="70"/>
      <c r="F21" s="69" t="s">
        <v>70</v>
      </c>
      <c r="G21" s="70"/>
      <c r="H21" s="69" t="s">
        <v>71</v>
      </c>
      <c r="I21" s="70"/>
      <c r="J21" s="69" t="s">
        <v>72</v>
      </c>
      <c r="K21" s="70"/>
    </row>
    <row r="22" spans="1:11" ht="16.5" customHeight="1" thickTop="1" thickBot="1">
      <c r="A22" s="9"/>
      <c r="B22" s="9"/>
      <c r="C22" s="15" t="s">
        <v>53</v>
      </c>
      <c r="D22" s="71">
        <v>0</v>
      </c>
      <c r="E22" s="72"/>
      <c r="F22" s="71">
        <v>0</v>
      </c>
      <c r="G22" s="72"/>
      <c r="H22" s="71">
        <v>0</v>
      </c>
      <c r="I22" s="72"/>
      <c r="J22" s="71">
        <v>0</v>
      </c>
      <c r="K22" s="72"/>
    </row>
    <row r="23" spans="1:11" ht="16.5" customHeight="1" thickTop="1" thickBot="1">
      <c r="A23" s="9"/>
      <c r="B23" s="9"/>
      <c r="C23" s="15" t="s">
        <v>54</v>
      </c>
      <c r="D23" s="71">
        <v>0</v>
      </c>
      <c r="E23" s="72"/>
      <c r="F23" s="71">
        <v>0</v>
      </c>
      <c r="G23" s="72"/>
      <c r="H23" s="71">
        <v>0</v>
      </c>
      <c r="I23" s="72"/>
      <c r="J23" s="71">
        <v>0</v>
      </c>
      <c r="K23" s="72"/>
    </row>
    <row r="24" spans="1:11" ht="16.5" customHeight="1" thickTop="1" thickBot="1">
      <c r="A24" s="9"/>
      <c r="B24" s="9"/>
      <c r="C24" s="15" t="s">
        <v>55</v>
      </c>
      <c r="D24" s="71">
        <f t="shared" ref="D24" si="6">D22/24/1.0026</f>
        <v>0</v>
      </c>
      <c r="E24" s="72"/>
      <c r="F24" s="71">
        <f t="shared" ref="F24" si="7">F22/24/1.0026</f>
        <v>0</v>
      </c>
      <c r="G24" s="72"/>
      <c r="H24" s="71">
        <f>H22/24/1.0026</f>
        <v>0</v>
      </c>
      <c r="I24" s="72"/>
      <c r="J24" s="71">
        <f>J22/24/1.0026</f>
        <v>0</v>
      </c>
      <c r="K24" s="72"/>
    </row>
    <row r="25" spans="1:11" ht="16.5" customHeight="1" thickTop="1" thickBot="1">
      <c r="A25" s="9"/>
      <c r="B25" s="9"/>
      <c r="C25" s="15" t="s">
        <v>56</v>
      </c>
      <c r="D25" s="71">
        <f t="shared" ref="D25" si="8">D23/24/1.0026</f>
        <v>0</v>
      </c>
      <c r="E25" s="72"/>
      <c r="F25" s="71">
        <f t="shared" ref="F25" si="9">F23/24/1.0026</f>
        <v>0</v>
      </c>
      <c r="G25" s="72"/>
      <c r="H25" s="71">
        <f>H23/24/1.0026</f>
        <v>0</v>
      </c>
      <c r="I25" s="72"/>
      <c r="J25" s="71">
        <f>J23/24/1.0026</f>
        <v>0</v>
      </c>
      <c r="K25" s="72"/>
    </row>
    <row r="26" spans="1:11" ht="16.5" customHeight="1" thickTop="1" thickBot="1">
      <c r="A26" s="9"/>
      <c r="B26" s="9"/>
      <c r="C26" s="15" t="s">
        <v>57</v>
      </c>
      <c r="D26" s="60" t="e">
        <f t="shared" ref="D26" si="10">D23/D22</f>
        <v>#DIV/0!</v>
      </c>
      <c r="E26" s="61"/>
      <c r="F26" s="60" t="e">
        <f t="shared" ref="F26" si="11">F23/F22</f>
        <v>#DIV/0!</v>
      </c>
      <c r="G26" s="61"/>
      <c r="H26" s="60" t="e">
        <f>H23/H22</f>
        <v>#DIV/0!</v>
      </c>
      <c r="I26" s="61"/>
      <c r="J26" s="60" t="e">
        <f>J23/J22</f>
        <v>#DIV/0!</v>
      </c>
      <c r="K26" s="61"/>
    </row>
    <row r="27" spans="1:11" ht="13.9" thickTop="1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1" ht="13.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1">
      <c r="A29" s="9"/>
      <c r="B29" s="9"/>
      <c r="J29" s="9"/>
    </row>
    <row r="30" spans="1:11" ht="14.65" thickBot="1">
      <c r="A30" s="9"/>
      <c r="B30" s="9"/>
      <c r="C30" s="9"/>
      <c r="J30" s="9"/>
    </row>
    <row r="31" spans="1:11" ht="16.5" customHeight="1" thickTop="1" thickBot="1">
      <c r="A31" s="9"/>
      <c r="B31" s="9"/>
      <c r="C31" s="9"/>
      <c r="D31" s="69" t="s">
        <v>69</v>
      </c>
      <c r="E31" s="70"/>
      <c r="F31" s="69" t="s">
        <v>70</v>
      </c>
      <c r="G31" s="70"/>
      <c r="H31" s="69" t="s">
        <v>71</v>
      </c>
      <c r="I31" s="70"/>
      <c r="J31" s="69" t="s">
        <v>72</v>
      </c>
      <c r="K31" s="70"/>
    </row>
    <row r="32" spans="1:11" ht="68.25" thickTop="1" thickBot="1">
      <c r="A32" s="9"/>
      <c r="B32" s="9"/>
      <c r="C32" s="15" t="s">
        <v>58</v>
      </c>
      <c r="D32" s="43" t="s">
        <v>59</v>
      </c>
      <c r="E32" s="43" t="s">
        <v>60</v>
      </c>
      <c r="F32" s="43" t="s">
        <v>59</v>
      </c>
      <c r="G32" s="43" t="s">
        <v>60</v>
      </c>
      <c r="H32" s="43" t="s">
        <v>59</v>
      </c>
      <c r="I32" s="43" t="s">
        <v>60</v>
      </c>
      <c r="J32" s="43" t="s">
        <v>59</v>
      </c>
      <c r="K32" s="43" t="s">
        <v>60</v>
      </c>
    </row>
    <row r="33" spans="1:11" ht="27.75" thickTop="1" thickBot="1">
      <c r="A33" s="9"/>
      <c r="B33" s="9"/>
      <c r="C33" s="15" t="s">
        <v>73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3">
        <f>H33/24/1.0026</f>
        <v>0</v>
      </c>
      <c r="J33" s="21">
        <v>0</v>
      </c>
      <c r="K33" s="23">
        <f>J33/24/1.0026</f>
        <v>0</v>
      </c>
    </row>
    <row r="34" spans="1:11" thickTop="1" thickBot="1">
      <c r="A34" s="9"/>
      <c r="B34" s="9"/>
      <c r="C34" s="15" t="s">
        <v>74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6.5" customHeight="1">
      <c r="A36" s="9"/>
      <c r="B36" s="9"/>
      <c r="D36" s="11"/>
      <c r="E36" s="11"/>
      <c r="F36" s="11"/>
      <c r="G36" s="11"/>
      <c r="H36" s="11"/>
      <c r="I36" s="9"/>
      <c r="J36" s="9"/>
    </row>
    <row r="37" spans="1:11" ht="16.5" customHeight="1">
      <c r="A37" s="9"/>
      <c r="B37" s="9"/>
      <c r="C37" s="13"/>
      <c r="D37" s="9"/>
      <c r="E37" s="9"/>
      <c r="F37" s="9"/>
      <c r="G37" s="9"/>
      <c r="H37" s="9"/>
      <c r="I37" s="9"/>
      <c r="J37" s="9"/>
    </row>
    <row r="38" spans="1:11" ht="13.5">
      <c r="A38" s="9"/>
      <c r="B38" s="9"/>
      <c r="C38" s="30"/>
      <c r="D38" s="38"/>
      <c r="E38" s="38"/>
      <c r="F38" s="38"/>
      <c r="G38" s="38"/>
      <c r="H38" s="68"/>
      <c r="I38" s="68"/>
      <c r="J38" s="68"/>
      <c r="K38" s="68"/>
    </row>
    <row r="39" spans="1:11" ht="13.5">
      <c r="A39" s="9"/>
      <c r="B39" s="9"/>
      <c r="C39" s="40"/>
      <c r="D39" s="37"/>
      <c r="E39" s="37"/>
      <c r="F39" s="37"/>
      <c r="G39" s="37"/>
      <c r="H39" s="73"/>
      <c r="I39" s="73"/>
      <c r="J39" s="73"/>
      <c r="K39" s="73"/>
    </row>
    <row r="40" spans="1:11" ht="13.5">
      <c r="A40" s="9"/>
      <c r="B40" s="9"/>
      <c r="C40" s="40"/>
      <c r="D40" s="37"/>
      <c r="E40" s="37"/>
      <c r="F40" s="37"/>
      <c r="G40" s="37"/>
      <c r="H40" s="73"/>
      <c r="I40" s="73"/>
      <c r="J40" s="73"/>
      <c r="K40" s="73"/>
    </row>
    <row r="41" spans="1:11" ht="13.5">
      <c r="A41" s="9"/>
      <c r="B41" s="9"/>
      <c r="C41" s="40"/>
      <c r="D41" s="37"/>
      <c r="E41" s="37"/>
      <c r="F41" s="37"/>
      <c r="G41" s="37"/>
      <c r="H41" s="73"/>
      <c r="I41" s="73"/>
      <c r="J41" s="73"/>
      <c r="K41" s="73"/>
    </row>
    <row r="42" spans="1:11" ht="13.5">
      <c r="A42" s="9"/>
      <c r="B42" s="9"/>
      <c r="C42" s="40"/>
      <c r="D42" s="37"/>
      <c r="E42" s="37"/>
      <c r="F42" s="37"/>
      <c r="G42" s="37"/>
      <c r="H42" s="73"/>
      <c r="I42" s="73"/>
      <c r="J42" s="73"/>
      <c r="K42" s="73"/>
    </row>
    <row r="43" spans="1:11" ht="13.5">
      <c r="A43" s="9"/>
      <c r="B43" s="9"/>
      <c r="C43" s="40"/>
      <c r="D43" s="44"/>
      <c r="E43" s="44"/>
      <c r="F43" s="44"/>
      <c r="G43" s="44"/>
      <c r="H43" s="74"/>
      <c r="I43" s="74"/>
      <c r="J43" s="75"/>
      <c r="K43" s="75"/>
    </row>
    <row r="44" spans="1:11" ht="13.5">
      <c r="A44" s="9"/>
      <c r="B44" s="9"/>
      <c r="C44" s="39"/>
      <c r="D44" s="9"/>
      <c r="E44" s="9"/>
      <c r="F44" s="9"/>
      <c r="G44" s="9"/>
      <c r="H44" s="9"/>
      <c r="I44" s="9"/>
      <c r="J44" s="9"/>
    </row>
    <row r="45" spans="1:11" ht="13.5">
      <c r="A45" s="9"/>
      <c r="B45" s="9"/>
      <c r="C45" s="39"/>
      <c r="D45" s="9"/>
      <c r="E45" s="9"/>
      <c r="F45" s="9"/>
      <c r="G45" s="9"/>
      <c r="H45" s="9"/>
      <c r="I45" s="9"/>
      <c r="J45" s="9"/>
    </row>
    <row r="46" spans="1:11" ht="13.5">
      <c r="A46" s="9"/>
      <c r="B46" s="9"/>
      <c r="C46" s="9"/>
      <c r="D46" s="38"/>
      <c r="E46" s="38"/>
      <c r="F46" s="38"/>
      <c r="G46" s="38"/>
      <c r="H46" s="68"/>
      <c r="I46" s="68"/>
      <c r="J46" s="68"/>
      <c r="K46" s="68"/>
    </row>
    <row r="47" spans="1:11" ht="13.5">
      <c r="A47" s="9"/>
      <c r="B47" s="9"/>
      <c r="C47" s="40"/>
      <c r="D47" s="38"/>
      <c r="E47" s="38"/>
      <c r="F47" s="38"/>
      <c r="G47" s="38"/>
      <c r="H47" s="38"/>
      <c r="I47" s="38"/>
      <c r="J47" s="38"/>
      <c r="K47" s="38"/>
    </row>
    <row r="48" spans="1:11" ht="18" customHeight="1">
      <c r="A48" s="9"/>
      <c r="B48" s="9"/>
      <c r="C48" s="40"/>
      <c r="D48" s="31"/>
      <c r="E48" s="31"/>
      <c r="F48" s="31"/>
      <c r="G48" s="31"/>
      <c r="H48" s="31"/>
      <c r="I48" s="32"/>
      <c r="J48" s="31"/>
      <c r="K48" s="32"/>
    </row>
    <row r="49" spans="3:11" s="9" customFormat="1" ht="13.5">
      <c r="C49" s="40"/>
      <c r="D49" s="33"/>
      <c r="E49" s="33"/>
      <c r="F49" s="33"/>
      <c r="G49" s="33"/>
      <c r="H49" s="33"/>
      <c r="I49" s="33"/>
      <c r="J49" s="33"/>
      <c r="K49" s="33"/>
    </row>
    <row r="50" spans="3:11" s="9" customFormat="1" ht="13.5"/>
    <row r="51" spans="3:11" s="9" customFormat="1" ht="16.5" customHeight="1"/>
    <row r="52" spans="3:11" s="9" customFormat="1" ht="16.5" customHeight="1">
      <c r="C52" s="13"/>
    </row>
    <row r="53" spans="3:11" s="9" customFormat="1" ht="13.5">
      <c r="C53" s="30"/>
      <c r="D53" s="38"/>
      <c r="E53" s="38"/>
      <c r="F53" s="38"/>
      <c r="G53" s="38"/>
      <c r="H53" s="68"/>
      <c r="I53" s="68"/>
      <c r="J53" s="68"/>
      <c r="K53" s="68"/>
    </row>
    <row r="54" spans="3:11" s="9" customFormat="1" ht="13.5">
      <c r="C54" s="40"/>
      <c r="D54" s="37"/>
      <c r="E54" s="37"/>
      <c r="F54" s="37"/>
      <c r="G54" s="37"/>
      <c r="H54" s="73"/>
      <c r="I54" s="73"/>
      <c r="J54" s="73"/>
      <c r="K54" s="73"/>
    </row>
    <row r="55" spans="3:11" s="9" customFormat="1" ht="13.5">
      <c r="C55" s="40"/>
      <c r="D55" s="37"/>
      <c r="E55" s="37"/>
      <c r="F55" s="37"/>
      <c r="G55" s="37"/>
      <c r="H55" s="73"/>
      <c r="I55" s="73"/>
      <c r="J55" s="73"/>
      <c r="K55" s="73"/>
    </row>
    <row r="56" spans="3:11" s="9" customFormat="1" ht="13.5">
      <c r="C56" s="40"/>
      <c r="D56" s="37"/>
      <c r="E56" s="37"/>
      <c r="F56" s="37"/>
      <c r="G56" s="37"/>
      <c r="H56" s="73"/>
      <c r="I56" s="73"/>
      <c r="J56" s="73"/>
      <c r="K56" s="73"/>
    </row>
    <row r="57" spans="3:11" s="9" customFormat="1" ht="13.5">
      <c r="C57" s="40"/>
      <c r="D57" s="37"/>
      <c r="E57" s="37"/>
      <c r="F57" s="37"/>
      <c r="G57" s="37"/>
      <c r="H57" s="73"/>
      <c r="I57" s="73"/>
      <c r="J57" s="73"/>
      <c r="K57" s="73"/>
    </row>
    <row r="58" spans="3:11" s="9" customFormat="1" ht="13.5">
      <c r="C58" s="40"/>
      <c r="D58" s="44"/>
      <c r="E58" s="44"/>
      <c r="F58" s="44"/>
      <c r="G58" s="44"/>
      <c r="H58" s="74"/>
      <c r="I58" s="74"/>
      <c r="J58" s="74"/>
      <c r="K58" s="74"/>
    </row>
    <row r="59" spans="3:11" s="9" customFormat="1">
      <c r="C59"/>
    </row>
    <row r="60" spans="3:11" s="9" customFormat="1" ht="13.5"/>
    <row r="61" spans="3:11" s="9" customFormat="1" ht="13.5">
      <c r="D61" s="38"/>
      <c r="E61" s="38"/>
      <c r="F61" s="38"/>
      <c r="G61" s="38"/>
      <c r="H61" s="68"/>
      <c r="I61" s="68"/>
      <c r="J61" s="68"/>
      <c r="K61" s="68"/>
    </row>
    <row r="62" spans="3:11" s="9" customFormat="1" ht="13.5">
      <c r="C62" s="40"/>
      <c r="D62" s="38"/>
      <c r="E62" s="38"/>
      <c r="F62" s="38"/>
      <c r="G62" s="38"/>
      <c r="H62" s="38"/>
      <c r="I62" s="38"/>
      <c r="J62" s="38"/>
      <c r="K62" s="38"/>
    </row>
    <row r="63" spans="3:11" s="9" customFormat="1" ht="18" customHeight="1">
      <c r="C63" s="40"/>
      <c r="D63" s="34"/>
      <c r="E63" s="34"/>
      <c r="F63" s="34"/>
      <c r="G63" s="34"/>
      <c r="H63" s="34"/>
      <c r="I63" s="32"/>
      <c r="J63" s="34"/>
      <c r="K63" s="32"/>
    </row>
    <row r="64" spans="3:11" s="9" customFormat="1" ht="13.5">
      <c r="C64" s="40"/>
      <c r="D64" s="34"/>
      <c r="E64" s="34"/>
      <c r="F64" s="34"/>
      <c r="G64" s="34"/>
      <c r="H64" s="34"/>
      <c r="I64" s="34"/>
      <c r="J64" s="34"/>
      <c r="K64" s="34"/>
    </row>
    <row r="65" s="9" customFormat="1" ht="13.5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88">
    <mergeCell ref="D26:E26"/>
    <mergeCell ref="F26:G26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31:E31"/>
    <mergeCell ref="F31:G31"/>
    <mergeCell ref="D21:E21"/>
    <mergeCell ref="F21:G21"/>
    <mergeCell ref="D7:E7"/>
    <mergeCell ref="F7:G7"/>
    <mergeCell ref="D15:E15"/>
    <mergeCell ref="F15:G15"/>
    <mergeCell ref="D22:E22"/>
    <mergeCell ref="F22:G22"/>
    <mergeCell ref="D23:E23"/>
    <mergeCell ref="F23:G23"/>
    <mergeCell ref="D24:E24"/>
    <mergeCell ref="F24:G24"/>
    <mergeCell ref="D25:E25"/>
    <mergeCell ref="F25:G25"/>
    <mergeCell ref="J10:K10"/>
    <mergeCell ref="J11:K11"/>
    <mergeCell ref="H9:I9"/>
    <mergeCell ref="H10:I10"/>
    <mergeCell ref="H11:I11"/>
    <mergeCell ref="J7:K7"/>
    <mergeCell ref="J8:K8"/>
    <mergeCell ref="J9:K9"/>
    <mergeCell ref="D6:K6"/>
    <mergeCell ref="C1:K2"/>
    <mergeCell ref="C3:K4"/>
    <mergeCell ref="J12:K12"/>
    <mergeCell ref="J15:K15"/>
    <mergeCell ref="J21:K21"/>
    <mergeCell ref="H21:I21"/>
    <mergeCell ref="J22:K22"/>
    <mergeCell ref="H12:I12"/>
    <mergeCell ref="D20:K20"/>
    <mergeCell ref="J31:K31"/>
    <mergeCell ref="H38:I38"/>
    <mergeCell ref="J38:K38"/>
    <mergeCell ref="H31:I31"/>
    <mergeCell ref="H22:I22"/>
    <mergeCell ref="J26:K26"/>
    <mergeCell ref="J23:K23"/>
    <mergeCell ref="J24:K24"/>
    <mergeCell ref="H25:I25"/>
    <mergeCell ref="J25:K25"/>
    <mergeCell ref="H41:I41"/>
    <mergeCell ref="J41:K41"/>
    <mergeCell ref="H42:I42"/>
    <mergeCell ref="J42:K42"/>
    <mergeCell ref="H39:I39"/>
    <mergeCell ref="J39:K39"/>
    <mergeCell ref="H40:I40"/>
    <mergeCell ref="J40:K40"/>
    <mergeCell ref="H53:I53"/>
    <mergeCell ref="J53:K53"/>
    <mergeCell ref="H54:I54"/>
    <mergeCell ref="J54:K54"/>
    <mergeCell ref="H43:I43"/>
    <mergeCell ref="J43:K43"/>
    <mergeCell ref="H46:I46"/>
    <mergeCell ref="J46:K46"/>
    <mergeCell ref="H61:I61"/>
    <mergeCell ref="J61:K61"/>
    <mergeCell ref="H15:I15"/>
    <mergeCell ref="H7:I7"/>
    <mergeCell ref="H23:I23"/>
    <mergeCell ref="H24:I24"/>
    <mergeCell ref="H26:I26"/>
    <mergeCell ref="H8:I8"/>
    <mergeCell ref="H57:I57"/>
    <mergeCell ref="J57:K57"/>
    <mergeCell ref="H58:I58"/>
    <mergeCell ref="J58:K58"/>
    <mergeCell ref="H55:I55"/>
    <mergeCell ref="J55:K55"/>
    <mergeCell ref="H56:I56"/>
    <mergeCell ref="J56:K5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829F-1927-4345-906B-3324E0B92CA3}">
  <dimension ref="C1:M133"/>
  <sheetViews>
    <sheetView showGridLines="0" zoomScale="85" zoomScaleNormal="85" workbookViewId="0">
      <selection activeCell="D10" sqref="D10:E10"/>
    </sheetView>
  </sheetViews>
  <sheetFormatPr baseColWidth="10" defaultColWidth="11.3984375" defaultRowHeight="14.25"/>
  <cols>
    <col min="1" max="2" width="7.3984375" customWidth="1"/>
    <col min="3" max="3" width="78.59765625" bestFit="1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198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6.5" customHeight="1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199</v>
      </c>
      <c r="E7" s="81"/>
      <c r="F7" s="9"/>
      <c r="G7" s="83"/>
      <c r="H7" s="83"/>
      <c r="I7" s="9"/>
      <c r="J7" s="9"/>
      <c r="K7" s="9"/>
    </row>
    <row r="8" spans="3:13" ht="16.5" customHeight="1" thickTop="1" thickBot="1">
      <c r="C8" s="15" t="s">
        <v>53</v>
      </c>
      <c r="D8" s="84">
        <v>80208000</v>
      </c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0</v>
      </c>
      <c r="E9" s="85"/>
      <c r="F9" s="9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3333333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>
        <f>D11/D10</f>
        <v>0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120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61</v>
      </c>
      <c r="D15" s="50">
        <v>42.786200000000001</v>
      </c>
      <c r="E15" s="23">
        <f>D15/100/24*365/29/1.0026</f>
        <v>0.22379977288933833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6.5" customHeight="1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199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84">
        <v>137315816</v>
      </c>
      <c r="E20" s="85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13316706</v>
      </c>
      <c r="E21" s="72"/>
      <c r="F21" s="9"/>
      <c r="G21" s="11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5706655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553424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>
        <f>D23/D22</f>
        <v>9.6978702935432398E-2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120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61</v>
      </c>
      <c r="D27" s="50">
        <v>41.2316</v>
      </c>
      <c r="E27" s="23">
        <f>D27/100/24*365/29/1.0026</f>
        <v>0.21566819946300542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1" spans="3:11" ht="20.25" customHeight="1"/>
    <row r="32" spans="3:11" ht="20.25" customHeight="1"/>
    <row r="33" ht="20.25" customHeight="1"/>
    <row r="34" ht="20.25" customHeight="1"/>
    <row r="35" ht="36" customHeight="1"/>
    <row r="36" ht="20.25" customHeight="1"/>
    <row r="37" ht="20.25" customHeight="1"/>
    <row r="38" ht="20.25" customHeight="1"/>
    <row r="39" ht="20.25" customHeight="1"/>
    <row r="40" ht="36" customHeight="1"/>
    <row r="41" ht="20.25" customHeight="1"/>
    <row r="42" ht="20.25" customHeight="1"/>
    <row r="43" ht="20.25" customHeight="1"/>
    <row r="44" ht="20.25" customHeight="1"/>
    <row r="45" ht="36" customHeight="1"/>
    <row r="46" ht="20.25" customHeight="1"/>
    <row r="47" ht="20.25" customHeight="1"/>
    <row r="48" ht="20.25" customHeight="1"/>
    <row r="49" ht="20.25" customHeight="1"/>
    <row r="50" ht="36" customHeight="1"/>
    <row r="51" ht="20.25" customHeight="1"/>
    <row r="52" ht="20.25" customHeight="1"/>
    <row r="53" ht="20.25" customHeight="1"/>
    <row r="54" ht="20.25" customHeight="1"/>
    <row r="55" ht="36" customHeight="1"/>
    <row r="56" ht="20.25" customHeight="1"/>
    <row r="57" ht="20.25" customHeight="1"/>
    <row r="58" ht="20.25" customHeight="1"/>
    <row r="59" ht="20.25" customHeight="1"/>
    <row r="60" ht="36" customHeight="1"/>
    <row r="61" ht="20.25" customHeight="1"/>
    <row r="62" ht="20.25" customHeight="1"/>
    <row r="63" ht="20.25" customHeight="1"/>
    <row r="64" ht="20.25" customHeight="1"/>
    <row r="65" ht="36" customHeight="1"/>
    <row r="66" ht="20.25" customHeight="1"/>
    <row r="67" ht="20.25" customHeight="1"/>
    <row r="68" ht="20.25" customHeight="1"/>
    <row r="69" ht="20.25" customHeight="1"/>
    <row r="70" ht="36" customHeight="1"/>
    <row r="71" ht="20.25" customHeight="1"/>
    <row r="72" ht="20.25" customHeight="1"/>
    <row r="73" ht="20.25" customHeight="1"/>
    <row r="74" ht="20.25" customHeight="1"/>
    <row r="75" ht="36" customHeight="1"/>
    <row r="76" ht="20.25" customHeight="1"/>
    <row r="77" ht="20.25" customHeight="1"/>
    <row r="78" ht="20.25" customHeight="1"/>
    <row r="79" ht="20.25" customHeight="1"/>
    <row r="80" ht="36" customHeight="1"/>
    <row r="81" ht="20.25" customHeight="1"/>
    <row r="82" ht="20.25" customHeight="1"/>
    <row r="83" ht="20.25" customHeight="1"/>
    <row r="84" ht="20.25" customHeight="1"/>
    <row r="85" ht="36" customHeight="1"/>
    <row r="86" ht="20.25" customHeight="1"/>
    <row r="87" ht="20.25" customHeight="1"/>
    <row r="88" ht="20.25" customHeight="1"/>
    <row r="89" ht="20.25" customHeight="1"/>
    <row r="90" ht="36" customHeight="1"/>
    <row r="91" ht="20.25" customHeight="1"/>
    <row r="92" ht="20.25" customHeight="1"/>
    <row r="93" ht="20.25" customHeight="1"/>
    <row r="94" ht="20.25" customHeight="1"/>
    <row r="95" ht="36" customHeight="1"/>
    <row r="96" ht="20.25" customHeight="1"/>
    <row r="97" ht="20.25" customHeight="1"/>
    <row r="98" ht="20.25" customHeight="1"/>
    <row r="99" ht="20.25" customHeight="1"/>
    <row r="100" ht="36" customHeight="1"/>
    <row r="101" ht="20.25" customHeight="1"/>
    <row r="102" ht="20.25" customHeight="1"/>
    <row r="103" ht="20.25" customHeight="1"/>
    <row r="104" ht="20.25" customHeight="1"/>
    <row r="105" ht="36" customHeight="1"/>
    <row r="106" ht="20.25" customHeight="1"/>
    <row r="107" ht="20.25" customHeight="1"/>
    <row r="108" ht="20.25" customHeight="1"/>
    <row r="109" ht="20.25" customHeight="1"/>
    <row r="110" ht="36" customHeight="1"/>
    <row r="111" ht="20.25" customHeight="1"/>
    <row r="112" ht="20.25" customHeight="1"/>
    <row r="113" ht="20.25" customHeight="1"/>
    <row r="114" ht="20.25" customHeight="1"/>
    <row r="115" ht="36" customHeight="1"/>
    <row r="116" ht="20.25" customHeight="1"/>
    <row r="117" ht="20.25" customHeight="1"/>
    <row r="118" ht="20.25" customHeight="1"/>
    <row r="119" ht="20.25" customHeight="1"/>
    <row r="120" ht="36" customHeight="1"/>
    <row r="121" ht="20.25" customHeight="1"/>
    <row r="122" ht="20.25" customHeight="1"/>
    <row r="123" ht="20.25" customHeight="1"/>
    <row r="125" ht="36" customHeight="1"/>
    <row r="126" ht="20.25" customHeight="1"/>
    <row r="127" ht="20.25" customHeight="1"/>
    <row r="128" ht="20.25" customHeight="1"/>
    <row r="129" ht="20.25" customHeight="1"/>
    <row r="130" ht="36" customHeight="1"/>
    <row r="131" ht="20.25" customHeight="1"/>
    <row r="132" ht="20.25" customHeight="1"/>
    <row r="133" ht="20.25" customHeight="1"/>
  </sheetData>
  <mergeCells count="1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3A660-09AD-4953-81AE-466E0CB13DBC}">
  <dimension ref="A1:G66"/>
  <sheetViews>
    <sheetView showGridLines="0" tabSelected="1" workbookViewId="0">
      <selection activeCell="I20" sqref="I20"/>
    </sheetView>
  </sheetViews>
  <sheetFormatPr baseColWidth="10" defaultColWidth="11.3984375" defaultRowHeight="14.25"/>
  <cols>
    <col min="3" max="3" width="75.3984375" customWidth="1"/>
    <col min="4" max="6" width="30.265625" customWidth="1"/>
    <col min="7" max="7" width="30.265625" style="9" customWidth="1"/>
    <col min="8" max="8" width="14.265625" style="9" bestFit="1" customWidth="1"/>
    <col min="9" max="10" width="11.3984375" style="9"/>
    <col min="11" max="11" width="16.3984375" style="9" bestFit="1" customWidth="1"/>
    <col min="12" max="13" width="11.3984375" style="9"/>
    <col min="14" max="14" width="16.3984375" style="9" bestFit="1" customWidth="1"/>
    <col min="15" max="16384" width="11.3984375" style="9"/>
  </cols>
  <sheetData>
    <row r="1" spans="3:7" s="9" customFormat="1" ht="13.5">
      <c r="C1" s="57" t="s">
        <v>200</v>
      </c>
      <c r="D1" s="57"/>
      <c r="E1" s="57"/>
      <c r="F1" s="57"/>
      <c r="G1" s="57"/>
    </row>
    <row r="2" spans="3:7" s="9" customFormat="1" ht="33.6" customHeight="1">
      <c r="C2" s="57"/>
      <c r="D2" s="57"/>
      <c r="E2" s="57"/>
      <c r="F2" s="57"/>
      <c r="G2" s="57"/>
    </row>
    <row r="3" spans="3:7" s="9" customFormat="1" ht="13.5">
      <c r="C3" s="64" t="s">
        <v>44</v>
      </c>
      <c r="D3" s="64"/>
      <c r="E3" s="64"/>
      <c r="F3" s="64"/>
      <c r="G3" s="64"/>
    </row>
    <row r="4" spans="3:7" s="9" customFormat="1" ht="13.5">
      <c r="C4" s="64"/>
      <c r="D4" s="64"/>
      <c r="E4" s="64"/>
      <c r="F4" s="64"/>
      <c r="G4" s="64"/>
    </row>
    <row r="5" spans="3:7" s="9" customFormat="1" ht="13.5"/>
    <row r="6" spans="3:7" s="9" customFormat="1" ht="15" thickBot="1">
      <c r="C6" s="13" t="s">
        <v>67</v>
      </c>
      <c r="D6" s="87" t="s">
        <v>46</v>
      </c>
      <c r="E6" s="87"/>
      <c r="F6" s="87"/>
      <c r="G6" s="88"/>
    </row>
    <row r="7" spans="3:7" s="9" customFormat="1" thickTop="1" thickBot="1">
      <c r="C7" s="14" t="s">
        <v>68</v>
      </c>
      <c r="D7" s="69" t="s">
        <v>71</v>
      </c>
      <c r="E7" s="70"/>
      <c r="F7" s="69" t="s">
        <v>72</v>
      </c>
      <c r="G7" s="70"/>
    </row>
    <row r="8" spans="3:7" s="9" customFormat="1" thickTop="1" thickBot="1">
      <c r="C8" s="15" t="s">
        <v>53</v>
      </c>
      <c r="D8" s="71">
        <v>80207991</v>
      </c>
      <c r="E8" s="72"/>
      <c r="F8" s="71">
        <v>80207991</v>
      </c>
      <c r="G8" s="72"/>
    </row>
    <row r="9" spans="3:7" s="9" customFormat="1" thickTop="1" thickBot="1">
      <c r="C9" s="15" t="s">
        <v>54</v>
      </c>
      <c r="D9" s="71">
        <v>0</v>
      </c>
      <c r="E9" s="72"/>
      <c r="F9" s="71">
        <v>0</v>
      </c>
      <c r="G9" s="72"/>
    </row>
    <row r="10" spans="3:7" s="9" customFormat="1" thickTop="1" thickBot="1">
      <c r="C10" s="15" t="s">
        <v>55</v>
      </c>
      <c r="D10" s="71">
        <f>D8/1.0026/24</f>
        <v>3333332.9593058047</v>
      </c>
      <c r="E10" s="72"/>
      <c r="F10" s="71">
        <f>F8/1.0026/24</f>
        <v>3333332.9593058047</v>
      </c>
      <c r="G10" s="72"/>
    </row>
    <row r="11" spans="3:7" s="9" customFormat="1" thickTop="1" thickBot="1">
      <c r="C11" s="15" t="s">
        <v>56</v>
      </c>
      <c r="D11" s="71">
        <f>D9/24/1.0026</f>
        <v>0</v>
      </c>
      <c r="E11" s="72"/>
      <c r="F11" s="71">
        <f>F9/24/1.0026</f>
        <v>0</v>
      </c>
      <c r="G11" s="72"/>
    </row>
    <row r="12" spans="3:7" s="9" customFormat="1" thickTop="1" thickBot="1">
      <c r="C12" s="15" t="s">
        <v>57</v>
      </c>
      <c r="D12" s="60">
        <f t="shared" ref="D12" si="0">D11/D10</f>
        <v>0</v>
      </c>
      <c r="E12" s="61"/>
      <c r="F12" s="60">
        <f t="shared" ref="F12" si="1">F11/F10</f>
        <v>0</v>
      </c>
      <c r="G12" s="61"/>
    </row>
    <row r="13" spans="3:7" s="9" customFormat="1" ht="14.65" thickTop="1">
      <c r="C13"/>
    </row>
    <row r="14" spans="3:7" s="9" customFormat="1" ht="14.65" thickBot="1">
      <c r="C14"/>
      <c r="D14"/>
      <c r="E14"/>
      <c r="G14" s="11"/>
    </row>
    <row r="15" spans="3:7" s="9" customFormat="1" ht="15" thickTop="1" thickBot="1">
      <c r="C15"/>
      <c r="D15" s="69" t="s">
        <v>71</v>
      </c>
      <c r="E15" s="70"/>
      <c r="F15" s="69" t="s">
        <v>72</v>
      </c>
      <c r="G15" s="70"/>
    </row>
    <row r="16" spans="3:7" s="9" customFormat="1" ht="41.25" thickTop="1" thickBot="1">
      <c r="C16" s="15" t="s">
        <v>58</v>
      </c>
      <c r="D16" s="54" t="s">
        <v>123</v>
      </c>
      <c r="E16" s="54" t="s">
        <v>134</v>
      </c>
      <c r="F16" s="54" t="s">
        <v>123</v>
      </c>
      <c r="G16" s="54" t="s">
        <v>134</v>
      </c>
    </row>
    <row r="17" spans="3:7" s="9" customFormat="1" thickTop="1" thickBot="1">
      <c r="C17" s="15" t="s">
        <v>201</v>
      </c>
      <c r="D17" s="21">
        <v>134.62799999999999</v>
      </c>
      <c r="E17" s="23">
        <f>D17/100/24*365/91/1.0026</f>
        <v>0.22441295488871796</v>
      </c>
      <c r="F17" s="21">
        <v>136.10749999999999</v>
      </c>
      <c r="G17" s="23">
        <f>F17/100/24*365/92/1.0026</f>
        <v>0.22441307265963567</v>
      </c>
    </row>
    <row r="18" spans="3:7" s="9" customFormat="1" thickTop="1" thickBot="1">
      <c r="C18" s="15" t="s">
        <v>126</v>
      </c>
      <c r="D18" s="21">
        <v>0</v>
      </c>
      <c r="E18" s="21">
        <v>0</v>
      </c>
      <c r="F18" s="21">
        <v>0</v>
      </c>
      <c r="G18" s="21">
        <v>0</v>
      </c>
    </row>
    <row r="19" spans="3:7" s="9" customFormat="1" ht="13.9" thickTop="1"/>
    <row r="20" spans="3:7" s="9" customFormat="1" ht="13.5"/>
    <row r="21" spans="3:7" s="9" customFormat="1" ht="16.5" customHeight="1">
      <c r="C21"/>
    </row>
    <row r="22" spans="3:7" s="9" customFormat="1" ht="15" thickBot="1">
      <c r="C22" s="13" t="s">
        <v>67</v>
      </c>
      <c r="D22" s="87" t="s">
        <v>63</v>
      </c>
      <c r="E22" s="87"/>
      <c r="F22" s="87"/>
      <c r="G22" s="88"/>
    </row>
    <row r="23" spans="3:7" s="9" customFormat="1" thickTop="1" thickBot="1">
      <c r="C23" s="14" t="s">
        <v>68</v>
      </c>
      <c r="D23" s="69" t="s">
        <v>71</v>
      </c>
      <c r="E23" s="70"/>
      <c r="F23" s="69" t="s">
        <v>72</v>
      </c>
      <c r="G23" s="70"/>
    </row>
    <row r="24" spans="3:7" s="9" customFormat="1" thickTop="1" thickBot="1">
      <c r="C24" s="15" t="s">
        <v>53</v>
      </c>
      <c r="D24" s="71">
        <v>138869861</v>
      </c>
      <c r="E24" s="72"/>
      <c r="F24" s="71">
        <v>138869861</v>
      </c>
      <c r="G24" s="72"/>
    </row>
    <row r="25" spans="3:7" s="9" customFormat="1" thickTop="1" thickBot="1">
      <c r="C25" s="15" t="s">
        <v>54</v>
      </c>
      <c r="D25" s="71">
        <v>3031862</v>
      </c>
      <c r="E25" s="72"/>
      <c r="F25" s="71">
        <v>501291</v>
      </c>
      <c r="G25" s="72"/>
    </row>
    <row r="26" spans="3:7" s="9" customFormat="1" thickTop="1" thickBot="1">
      <c r="C26" s="15" t="s">
        <v>55</v>
      </c>
      <c r="D26" s="71">
        <f t="shared" ref="D26" si="2">D24/1.0026/24</f>
        <v>5771238.9869672181</v>
      </c>
      <c r="E26" s="72"/>
      <c r="F26" s="71">
        <f t="shared" ref="F26" si="3">F24/1.0026/24</f>
        <v>5771238.9869672181</v>
      </c>
      <c r="G26" s="72"/>
    </row>
    <row r="27" spans="3:7" s="9" customFormat="1" thickTop="1" thickBot="1">
      <c r="C27" s="15" t="s">
        <v>56</v>
      </c>
      <c r="D27" s="71">
        <f t="shared" ref="D27" si="4">D25/24/1.0026</f>
        <v>125999.9833765543</v>
      </c>
      <c r="E27" s="72"/>
      <c r="F27" s="71">
        <f t="shared" ref="F27" si="5">F25/24/1.0026</f>
        <v>20832.959305804907</v>
      </c>
      <c r="G27" s="72"/>
    </row>
    <row r="28" spans="3:7" s="9" customFormat="1" thickTop="1" thickBot="1">
      <c r="C28" s="15" t="s">
        <v>57</v>
      </c>
      <c r="D28" s="60">
        <f t="shared" ref="D28" si="6">D27/D26</f>
        <v>2.183239745591738E-2</v>
      </c>
      <c r="E28" s="61"/>
      <c r="F28" s="89">
        <f t="shared" ref="F28" si="7">F27/F26</f>
        <v>3.6097897440827715E-3</v>
      </c>
      <c r="G28" s="90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69" t="s">
        <v>71</v>
      </c>
      <c r="E31" s="70"/>
      <c r="F31" s="69" t="s">
        <v>72</v>
      </c>
      <c r="G31" s="70"/>
    </row>
    <row r="32" spans="3:7" s="9" customFormat="1" ht="41.25" thickTop="1" thickBot="1">
      <c r="C32" s="15" t="s">
        <v>58</v>
      </c>
      <c r="D32" s="54" t="s">
        <v>123</v>
      </c>
      <c r="E32" s="54" t="s">
        <v>134</v>
      </c>
      <c r="F32" s="54" t="s">
        <v>123</v>
      </c>
      <c r="G32" s="54" t="s">
        <v>134</v>
      </c>
    </row>
    <row r="33" spans="1:7" thickTop="1" thickBot="1">
      <c r="A33" s="9"/>
      <c r="B33" s="9"/>
      <c r="C33" s="15" t="s">
        <v>201</v>
      </c>
      <c r="D33" s="21">
        <v>119.7568</v>
      </c>
      <c r="E33" s="23">
        <f>D33/100/24*365/91/1.0026</f>
        <v>0.19962398131159353</v>
      </c>
      <c r="F33" s="21">
        <v>121.0728</v>
      </c>
      <c r="G33" s="23">
        <f>F33/100/24*365/92/1.0026</f>
        <v>0.19962396681671132</v>
      </c>
    </row>
    <row r="34" spans="1:7" thickTop="1" thickBot="1">
      <c r="A34" s="9"/>
      <c r="B34" s="9"/>
      <c r="C34" s="15" t="s">
        <v>126</v>
      </c>
      <c r="D34" s="21">
        <v>0</v>
      </c>
      <c r="E34" s="21">
        <v>0</v>
      </c>
      <c r="F34" s="21">
        <v>0</v>
      </c>
      <c r="G34" s="21">
        <v>0</v>
      </c>
    </row>
    <row r="35" spans="1:7" ht="14.65" thickTop="1">
      <c r="A35" s="9"/>
      <c r="B35" s="9"/>
      <c r="D35" s="9"/>
      <c r="E35" s="9"/>
      <c r="F35" s="9"/>
    </row>
    <row r="36" spans="1:7" ht="13.5">
      <c r="A36" s="9"/>
      <c r="B36" s="9"/>
      <c r="C36" s="9"/>
      <c r="D36" s="9"/>
      <c r="E36" s="9"/>
      <c r="F36" s="9"/>
    </row>
    <row r="37" spans="1:7" ht="13.5">
      <c r="A37" s="9"/>
      <c r="B37" s="9"/>
      <c r="C37" s="9"/>
      <c r="D37" s="9"/>
      <c r="E37" s="9"/>
      <c r="F37" s="9"/>
    </row>
    <row r="38" spans="1:7" ht="13.5">
      <c r="A38" s="9"/>
      <c r="B38" s="9"/>
      <c r="C38" s="9"/>
      <c r="D38" s="9"/>
      <c r="E38" s="9"/>
      <c r="F38" s="9"/>
    </row>
    <row r="39" spans="1:7" ht="13.5">
      <c r="A39" s="9"/>
      <c r="B39" s="9"/>
      <c r="C39" s="9"/>
      <c r="D39" s="9"/>
      <c r="E39" s="9"/>
      <c r="F39" s="9"/>
    </row>
    <row r="40" spans="1:7" ht="13.5">
      <c r="A40" s="9"/>
      <c r="B40" s="9"/>
      <c r="C40" s="9"/>
      <c r="D40" s="9"/>
      <c r="E40" s="9"/>
      <c r="F40" s="9"/>
    </row>
    <row r="41" spans="1:7" ht="13.5">
      <c r="A41" s="9"/>
      <c r="B41" s="9"/>
      <c r="C41" s="9"/>
      <c r="D41" s="9"/>
      <c r="E41" s="9"/>
      <c r="F41" s="9"/>
    </row>
    <row r="42" spans="1:7" ht="13.5">
      <c r="A42" s="9"/>
      <c r="B42" s="9"/>
      <c r="C42" s="9"/>
      <c r="D42" s="9"/>
      <c r="E42" s="9"/>
      <c r="F42" s="9"/>
    </row>
    <row r="43" spans="1:7" ht="13.5">
      <c r="A43" s="9"/>
      <c r="B43" s="9"/>
      <c r="C43" s="9"/>
      <c r="D43" s="9"/>
      <c r="E43" s="9"/>
      <c r="F43" s="9"/>
    </row>
    <row r="44" spans="1:7" ht="13.5">
      <c r="A44" s="9"/>
      <c r="B44" s="9"/>
      <c r="C44" s="9"/>
      <c r="D44" s="9"/>
      <c r="E44" s="9"/>
      <c r="F44" s="9"/>
    </row>
    <row r="45" spans="1:7" ht="13.5">
      <c r="A45" s="9"/>
      <c r="B45" s="9"/>
      <c r="C45" s="9"/>
      <c r="D45" s="9"/>
      <c r="E45" s="9"/>
      <c r="F45" s="9"/>
    </row>
    <row r="46" spans="1:7" ht="13.5">
      <c r="A46" s="9"/>
      <c r="B46" s="9"/>
      <c r="C46" s="9"/>
      <c r="D46" s="9"/>
      <c r="E46" s="9"/>
      <c r="F46" s="9"/>
    </row>
    <row r="47" spans="1:7" ht="13.5">
      <c r="A47" s="9"/>
      <c r="B47" s="9"/>
      <c r="C47" s="9"/>
      <c r="D47" s="9"/>
      <c r="E47" s="9"/>
      <c r="F47" s="9"/>
    </row>
    <row r="48" spans="1:7" ht="13.5">
      <c r="A48" s="9"/>
      <c r="B48" s="9"/>
      <c r="C48" s="9"/>
      <c r="D48" s="9"/>
      <c r="E48" s="9"/>
      <c r="F48" s="9"/>
    </row>
    <row r="49" s="9" customFormat="1" ht="13.5"/>
    <row r="50" s="9" customFormat="1" ht="13.5"/>
    <row r="51" s="9" customFormat="1" ht="13.5"/>
    <row r="52" s="9" customFormat="1" ht="13.5"/>
    <row r="53" s="9" customFormat="1" ht="13.5"/>
    <row r="54" s="9" customFormat="1" ht="13.5"/>
    <row r="55" s="9" customFormat="1" ht="13.5"/>
    <row r="56" s="9" customFormat="1" ht="13.5"/>
    <row r="57" s="9" customFormat="1" ht="13.5"/>
    <row r="58" s="9" customFormat="1" ht="13.5"/>
    <row r="59" s="9" customFormat="1" ht="13.5"/>
    <row r="60" s="9" customFormat="1" ht="13.5"/>
    <row r="61" s="9" customFormat="1" ht="13.5"/>
    <row r="62" s="9" customFormat="1" ht="13.5"/>
    <row r="63" s="9" customFormat="1" ht="13.5"/>
    <row r="64" s="9" customFormat="1" ht="13.5"/>
    <row r="65" s="9" customFormat="1" ht="13.5"/>
    <row r="66" s="9" customFormat="1" ht="13.5"/>
  </sheetData>
  <mergeCells count="32">
    <mergeCell ref="D8:E8"/>
    <mergeCell ref="F8:G8"/>
    <mergeCell ref="C1:G2"/>
    <mergeCell ref="C3:G4"/>
    <mergeCell ref="D6:G6"/>
    <mergeCell ref="D7:E7"/>
    <mergeCell ref="F7:G7"/>
    <mergeCell ref="D23:E23"/>
    <mergeCell ref="F23:G23"/>
    <mergeCell ref="D9:E9"/>
    <mergeCell ref="F9:G9"/>
    <mergeCell ref="D10:E10"/>
    <mergeCell ref="F10:G10"/>
    <mergeCell ref="D11:E11"/>
    <mergeCell ref="F11:G11"/>
    <mergeCell ref="D12:E12"/>
    <mergeCell ref="F12:G12"/>
    <mergeCell ref="D15:E15"/>
    <mergeCell ref="F15:G15"/>
    <mergeCell ref="D22:G22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31:E31"/>
    <mergeCell ref="F31:G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M156"/>
  <sheetViews>
    <sheetView showGridLines="0" zoomScaleNormal="100" workbookViewId="0">
      <selection activeCell="D26" sqref="D26:E26"/>
    </sheetView>
  </sheetViews>
  <sheetFormatPr baseColWidth="10" defaultColWidth="11.3984375" defaultRowHeight="14.25"/>
  <cols>
    <col min="1" max="2" width="7.3984375" customWidth="1"/>
    <col min="3" max="3" width="72" customWidth="1"/>
    <col min="4" max="4" width="43" style="42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0" t="s">
        <v>75</v>
      </c>
      <c r="D1" s="80"/>
      <c r="E1" s="80"/>
      <c r="F1" s="80"/>
      <c r="G1" s="80"/>
      <c r="H1" s="80"/>
      <c r="I1" s="80"/>
      <c r="J1" s="80"/>
      <c r="K1" s="80"/>
    </row>
    <row r="2" spans="3:13" ht="30" customHeight="1">
      <c r="C2" s="80"/>
      <c r="D2" s="80"/>
      <c r="E2" s="80"/>
      <c r="F2" s="80"/>
      <c r="G2" s="80"/>
      <c r="H2" s="80"/>
      <c r="I2" s="80"/>
      <c r="J2" s="80"/>
      <c r="K2" s="80"/>
    </row>
    <row r="3" spans="3:13" ht="15" customHeight="1">
      <c r="C3" s="64" t="s">
        <v>44</v>
      </c>
      <c r="D3" s="64"/>
      <c r="E3" s="64"/>
      <c r="F3" s="64"/>
      <c r="G3" s="64"/>
      <c r="H3" s="64"/>
      <c r="I3" s="64"/>
      <c r="J3" s="64"/>
      <c r="K3" s="64"/>
    </row>
    <row r="4" spans="3:13" ht="15" customHeight="1">
      <c r="C4" s="64"/>
      <c r="D4" s="64"/>
      <c r="E4" s="64"/>
      <c r="F4" s="64"/>
      <c r="G4" s="64"/>
      <c r="H4" s="64"/>
      <c r="I4" s="64"/>
      <c r="J4" s="64"/>
      <c r="K4" s="64"/>
    </row>
    <row r="5" spans="3:13" ht="14.65" thickBot="1">
      <c r="C5" s="9"/>
      <c r="D5" s="41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67</v>
      </c>
      <c r="D6" s="82" t="s">
        <v>46</v>
      </c>
      <c r="E6" s="82"/>
      <c r="F6" s="10"/>
      <c r="G6" s="10"/>
      <c r="H6" s="9"/>
      <c r="I6" s="9"/>
      <c r="J6" s="9"/>
      <c r="K6" s="9"/>
    </row>
    <row r="7" spans="3:13" ht="15" thickTop="1" thickBot="1">
      <c r="C7" s="14" t="s">
        <v>76</v>
      </c>
      <c r="D7" s="81" t="s">
        <v>77</v>
      </c>
      <c r="E7" s="81"/>
      <c r="F7" s="9"/>
      <c r="G7" s="83"/>
      <c r="H7" s="83"/>
      <c r="I7" s="9"/>
      <c r="J7" s="9"/>
      <c r="K7" s="9"/>
    </row>
    <row r="8" spans="3:13" ht="15" thickTop="1" thickBot="1">
      <c r="C8" s="15" t="s">
        <v>53</v>
      </c>
      <c r="D8" s="84"/>
      <c r="E8" s="85"/>
      <c r="F8" s="11"/>
      <c r="G8" s="9"/>
      <c r="H8" s="9"/>
      <c r="I8" s="9"/>
      <c r="J8" s="9"/>
      <c r="K8" s="9"/>
    </row>
    <row r="9" spans="3:13" ht="15" thickTop="1" thickBot="1">
      <c r="C9" s="15" t="s">
        <v>54</v>
      </c>
      <c r="D9" s="84">
        <v>0</v>
      </c>
      <c r="E9" s="85"/>
      <c r="F9" s="9"/>
      <c r="G9" s="11"/>
      <c r="H9" s="9"/>
      <c r="I9" s="9"/>
      <c r="J9" s="9"/>
      <c r="K9" s="9"/>
    </row>
    <row r="10" spans="3:13" ht="15" thickTop="1" thickBot="1">
      <c r="C10" s="15" t="s">
        <v>55</v>
      </c>
      <c r="D10" s="84">
        <f>ROUND(D8/24/1.0026,0)</f>
        <v>0</v>
      </c>
      <c r="E10" s="85"/>
      <c r="F10" s="9"/>
      <c r="G10" s="9"/>
      <c r="H10" s="9"/>
      <c r="I10" s="9"/>
      <c r="J10" s="9"/>
      <c r="K10" s="9"/>
    </row>
    <row r="11" spans="3:13" ht="15" thickTop="1" thickBot="1">
      <c r="C11" s="15" t="s">
        <v>56</v>
      </c>
      <c r="D11" s="84">
        <f>ROUND(D9/24/1.0026,0)</f>
        <v>0</v>
      </c>
      <c r="E11" s="85"/>
      <c r="F11" s="9"/>
      <c r="G11" s="9"/>
      <c r="H11" s="9"/>
      <c r="I11" s="9"/>
      <c r="J11" s="9"/>
      <c r="K11" s="9"/>
    </row>
    <row r="12" spans="3:13" ht="15" thickTop="1" thickBot="1">
      <c r="C12" s="15" t="s">
        <v>57</v>
      </c>
      <c r="D12" s="60" t="e">
        <f>D11/D10</f>
        <v>#DIV/0!</v>
      </c>
      <c r="E12" s="61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58</v>
      </c>
      <c r="D14" s="43" t="s">
        <v>59</v>
      </c>
      <c r="E14" s="43" t="s">
        <v>60</v>
      </c>
      <c r="F14" s="9"/>
      <c r="G14" s="9"/>
      <c r="H14" s="9"/>
      <c r="I14" s="9"/>
      <c r="J14" s="9"/>
      <c r="K14" s="9"/>
    </row>
    <row r="15" spans="3:13" ht="27.75" thickTop="1" thickBot="1">
      <c r="C15" s="15" t="s">
        <v>78</v>
      </c>
      <c r="D15" s="16"/>
      <c r="E15" s="17">
        <f>D15/24/1.0026</f>
        <v>0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79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67</v>
      </c>
      <c r="D18" s="82" t="s">
        <v>63</v>
      </c>
      <c r="E18" s="82"/>
      <c r="F18" s="9"/>
      <c r="G18" s="9"/>
      <c r="H18" s="9"/>
      <c r="I18" s="9"/>
      <c r="J18" s="9"/>
      <c r="K18" s="9"/>
    </row>
    <row r="19" spans="3:11" ht="15" thickTop="1" thickBot="1">
      <c r="C19" s="14" t="s">
        <v>76</v>
      </c>
      <c r="D19" s="81" t="s">
        <v>77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53</v>
      </c>
      <c r="D20" s="71"/>
      <c r="E20" s="72"/>
      <c r="F20" s="11"/>
      <c r="G20" s="9"/>
      <c r="H20" s="9"/>
      <c r="I20" s="9"/>
      <c r="J20" s="9"/>
      <c r="K20" s="9"/>
    </row>
    <row r="21" spans="3:11" ht="15" thickTop="1" thickBot="1">
      <c r="C21" s="15" t="s">
        <v>54</v>
      </c>
      <c r="D21" s="71">
        <v>0</v>
      </c>
      <c r="E21" s="72"/>
      <c r="F21" s="9"/>
      <c r="G21" s="9"/>
      <c r="H21" s="9"/>
      <c r="I21" s="9"/>
      <c r="J21" s="9"/>
      <c r="K21" s="9"/>
    </row>
    <row r="22" spans="3:11" ht="15" thickTop="1" thickBot="1">
      <c r="C22" s="15" t="s">
        <v>55</v>
      </c>
      <c r="D22" s="71">
        <f>ROUND(D20/24/1.0026,0)</f>
        <v>0</v>
      </c>
      <c r="E22" s="72"/>
      <c r="F22" s="9"/>
      <c r="G22" s="9"/>
      <c r="H22" s="9"/>
      <c r="I22" s="9"/>
      <c r="J22" s="9"/>
      <c r="K22" s="9"/>
    </row>
    <row r="23" spans="3:11" ht="15" thickTop="1" thickBot="1">
      <c r="C23" s="15" t="s">
        <v>56</v>
      </c>
      <c r="D23" s="71">
        <f>ROUND(D21/24/1.0026,0)</f>
        <v>0</v>
      </c>
      <c r="E23" s="72"/>
      <c r="F23" s="9"/>
      <c r="G23" s="9"/>
      <c r="H23" s="9"/>
      <c r="I23" s="9"/>
      <c r="J23" s="9"/>
      <c r="K23" s="9"/>
    </row>
    <row r="24" spans="3:11" ht="15" thickTop="1" thickBot="1">
      <c r="C24" s="15" t="s">
        <v>57</v>
      </c>
      <c r="D24" s="60" t="e">
        <f>D23/D22</f>
        <v>#DIV/0!</v>
      </c>
      <c r="E24" s="61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58</v>
      </c>
      <c r="D26" s="43" t="s">
        <v>59</v>
      </c>
      <c r="E26" s="43" t="s">
        <v>60</v>
      </c>
      <c r="F26" s="9"/>
      <c r="G26" s="9"/>
      <c r="H26" s="9"/>
      <c r="I26" s="9"/>
      <c r="J26" s="9"/>
      <c r="K26" s="9"/>
    </row>
    <row r="27" spans="3:11" ht="27.75" thickTop="1" thickBot="1">
      <c r="C27" s="15" t="s">
        <v>78</v>
      </c>
      <c r="D27" s="17"/>
      <c r="E27" s="17">
        <f>D27/24/1.0026</f>
        <v>0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79</v>
      </c>
      <c r="D28" s="16">
        <v>0</v>
      </c>
      <c r="E28" s="22">
        <v>0</v>
      </c>
      <c r="F28" s="9"/>
      <c r="G28" s="9"/>
      <c r="H28" s="9"/>
      <c r="I28" s="9"/>
      <c r="J28" s="9"/>
      <c r="K28" s="9"/>
    </row>
    <row r="29" spans="3:11" ht="14.65" thickTop="1">
      <c r="F29" s="9"/>
      <c r="G29" s="9"/>
      <c r="H29" s="9"/>
      <c r="I29" s="9"/>
      <c r="J29" s="9"/>
      <c r="K29" s="9"/>
    </row>
    <row r="30" spans="3:11">
      <c r="D30" s="86"/>
      <c r="E30" s="86"/>
      <c r="F30" s="9"/>
      <c r="G30" s="9"/>
      <c r="H30" s="9"/>
      <c r="I30" s="9"/>
      <c r="J30" s="9"/>
      <c r="K30" s="9"/>
    </row>
    <row r="31" spans="3:11">
      <c r="D31" s="86"/>
      <c r="E31" s="86"/>
      <c r="F31" s="9"/>
      <c r="G31" s="9"/>
      <c r="H31" s="9"/>
      <c r="I31" s="9"/>
      <c r="J31" s="9"/>
      <c r="K31" s="9"/>
    </row>
    <row r="32" spans="3:11">
      <c r="D32" s="86"/>
      <c r="E32" s="86"/>
      <c r="F32" s="11"/>
      <c r="G32" s="9"/>
      <c r="H32" s="9"/>
      <c r="I32" s="9"/>
      <c r="J32" s="9"/>
      <c r="K32" s="9"/>
    </row>
    <row r="33" spans="4:11">
      <c r="D33" s="86"/>
      <c r="E33" s="86"/>
      <c r="F33" s="9"/>
      <c r="G33" s="9"/>
      <c r="H33" s="9"/>
      <c r="I33" s="9"/>
      <c r="J33" s="9"/>
      <c r="K33" s="9"/>
    </row>
    <row r="34" spans="4:11">
      <c r="D34" s="86"/>
      <c r="E34" s="86"/>
      <c r="F34" s="9"/>
      <c r="G34" s="9"/>
      <c r="H34" s="9"/>
      <c r="I34" s="9"/>
      <c r="J34" s="9"/>
      <c r="K34" s="9"/>
    </row>
    <row r="35" spans="4:11">
      <c r="D35" s="86"/>
      <c r="E35" s="86"/>
      <c r="F35" s="9"/>
      <c r="G35" s="9"/>
      <c r="H35" s="9"/>
      <c r="I35" s="9"/>
      <c r="J35" s="9"/>
      <c r="K35" s="9"/>
    </row>
    <row r="36" spans="4:11">
      <c r="D36" s="86"/>
      <c r="E36" s="86"/>
      <c r="F36" s="9"/>
      <c r="G36" s="9"/>
      <c r="H36" s="9"/>
      <c r="I36" s="9"/>
      <c r="J36" s="9"/>
      <c r="K36" s="9"/>
    </row>
    <row r="37" spans="4:11">
      <c r="D37"/>
      <c r="F37" s="9"/>
      <c r="G37" s="9"/>
      <c r="H37" s="9"/>
      <c r="I37" s="9"/>
      <c r="J37" s="9"/>
      <c r="K37" s="9"/>
    </row>
    <row r="38" spans="4:11">
      <c r="D38"/>
      <c r="F38" s="9"/>
      <c r="G38" s="9"/>
      <c r="H38" s="9"/>
      <c r="I38" s="9"/>
      <c r="J38" s="9"/>
      <c r="K38" s="9"/>
    </row>
    <row r="39" spans="4:11">
      <c r="D39"/>
      <c r="F39" s="9"/>
      <c r="G39" s="9"/>
      <c r="H39" s="9"/>
      <c r="I39" s="9"/>
      <c r="J39" s="9"/>
      <c r="K39" s="9"/>
    </row>
    <row r="40" spans="4:11">
      <c r="D40"/>
      <c r="F40" s="9"/>
      <c r="G40" s="9"/>
      <c r="H40" s="9"/>
      <c r="I40" s="9"/>
      <c r="J40" s="9"/>
      <c r="K40" s="9"/>
    </row>
    <row r="41" spans="4:11" ht="20.25" customHeight="1">
      <c r="D41"/>
      <c r="F41" s="9"/>
      <c r="G41" s="9"/>
      <c r="H41" s="9"/>
      <c r="I41" s="9"/>
      <c r="J41" s="9"/>
      <c r="K41" s="9"/>
    </row>
    <row r="42" spans="4:11">
      <c r="D42" s="86"/>
      <c r="E42" s="86"/>
    </row>
    <row r="43" spans="4:11">
      <c r="D43" s="86"/>
      <c r="E43" s="86"/>
    </row>
    <row r="44" spans="4:11">
      <c r="D44" s="86"/>
      <c r="E44" s="86"/>
      <c r="F44" s="11"/>
    </row>
    <row r="45" spans="4:11">
      <c r="D45" s="86"/>
      <c r="E45" s="86"/>
    </row>
    <row r="46" spans="4:11">
      <c r="D46" s="86"/>
      <c r="E46" s="86"/>
    </row>
    <row r="47" spans="4:11">
      <c r="D47" s="86"/>
      <c r="E47" s="86"/>
    </row>
    <row r="48" spans="4:11">
      <c r="D48" s="86"/>
      <c r="E48" s="86"/>
    </row>
    <row r="49" spans="4:4" ht="20.25" customHeight="1">
      <c r="D49"/>
    </row>
    <row r="50" spans="4:4">
      <c r="D50"/>
    </row>
    <row r="51" spans="4:4">
      <c r="D51"/>
    </row>
    <row r="52" spans="4:4">
      <c r="D52"/>
    </row>
    <row r="54" spans="4:4" ht="20.25" customHeight="1"/>
    <row r="55" spans="4:4" ht="20.25" customHeight="1"/>
    <row r="56" spans="4:4" ht="20.25" customHeight="1"/>
    <row r="57" spans="4:4" ht="20.25" customHeight="1"/>
    <row r="58" spans="4:4" ht="36" customHeight="1"/>
    <row r="59" spans="4:4" ht="20.25" customHeight="1"/>
    <row r="60" spans="4:4" ht="20.25" customHeight="1"/>
    <row r="61" spans="4:4" ht="20.25" customHeight="1"/>
    <row r="62" spans="4:4" ht="20.25" customHeight="1"/>
    <row r="63" spans="4:4" ht="36" customHeight="1"/>
    <row r="64" spans="4:4" ht="20.25" customHeight="1"/>
    <row r="65" ht="20.25" customHeight="1"/>
    <row r="66" ht="20.25" customHeight="1"/>
    <row r="67" ht="20.25" customHeight="1"/>
    <row r="68" ht="36" customHeight="1"/>
    <row r="69" ht="20.25" customHeight="1"/>
    <row r="70" ht="20.25" customHeight="1"/>
    <row r="71" ht="20.25" customHeight="1"/>
    <row r="72" ht="20.25" customHeight="1"/>
    <row r="73" ht="36" customHeight="1"/>
    <row r="74" ht="20.25" customHeight="1"/>
    <row r="75" ht="20.25" customHeight="1"/>
    <row r="76" ht="20.25" customHeight="1"/>
    <row r="77" ht="20.25" customHeight="1"/>
    <row r="78" ht="36" customHeight="1"/>
    <row r="79" ht="20.25" customHeight="1"/>
    <row r="80" ht="20.25" customHeight="1"/>
    <row r="81" ht="20.25" customHeight="1"/>
    <row r="82" ht="20.25" customHeight="1"/>
    <row r="83" ht="36" customHeight="1"/>
    <row r="84" ht="20.25" customHeight="1"/>
    <row r="85" ht="20.25" customHeight="1"/>
    <row r="86" ht="20.25" customHeight="1"/>
    <row r="87" ht="20.25" customHeight="1"/>
    <row r="88" ht="36" customHeight="1"/>
    <row r="89" ht="20.25" customHeight="1"/>
    <row r="90" ht="20.25" customHeight="1"/>
    <row r="91" ht="20.25" customHeight="1"/>
    <row r="92" ht="20.25" customHeight="1"/>
    <row r="93" ht="36" customHeight="1"/>
    <row r="94" ht="20.25" customHeight="1"/>
    <row r="95" ht="20.25" customHeight="1"/>
    <row r="96" ht="20.25" customHeight="1"/>
    <row r="97" ht="20.25" customHeight="1"/>
    <row r="98" ht="36" customHeight="1"/>
    <row r="99" ht="20.25" customHeight="1"/>
    <row r="100" ht="20.25" customHeight="1"/>
    <row r="101" ht="20.25" customHeight="1"/>
    <row r="102" ht="20.25" customHeight="1"/>
    <row r="103" ht="36" customHeight="1"/>
    <row r="104" ht="20.25" customHeight="1"/>
    <row r="105" ht="20.25" customHeight="1"/>
    <row r="106" ht="20.25" customHeight="1"/>
    <row r="107" ht="20.25" customHeight="1"/>
    <row r="108" ht="36" customHeight="1"/>
    <row r="109" ht="20.25" customHeight="1"/>
    <row r="110" ht="20.25" customHeight="1"/>
    <row r="111" ht="20.25" customHeight="1"/>
    <row r="112" ht="20.25" customHeight="1"/>
    <row r="113" ht="36" customHeight="1"/>
    <row r="114" ht="20.25" customHeight="1"/>
    <row r="115" ht="20.25" customHeight="1"/>
    <row r="116" ht="20.25" customHeight="1"/>
    <row r="117" ht="20.25" customHeight="1"/>
    <row r="118" ht="36" customHeight="1"/>
    <row r="119" ht="20.25" customHeight="1"/>
    <row r="120" ht="20.25" customHeight="1"/>
    <row r="121" ht="20.25" customHeight="1"/>
    <row r="122" ht="20.25" customHeight="1"/>
    <row r="123" ht="36" customHeight="1"/>
    <row r="124" ht="20.25" customHeight="1"/>
    <row r="125" ht="20.25" customHeight="1"/>
    <row r="126" ht="20.25" customHeight="1"/>
    <row r="127" ht="20.25" customHeight="1"/>
    <row r="128" ht="36" customHeight="1"/>
    <row r="129" ht="20.25" customHeight="1"/>
    <row r="130" ht="20.25" customHeight="1"/>
    <row r="131" ht="20.25" customHeight="1"/>
    <row r="132" ht="20.25" customHeight="1"/>
    <row r="133" ht="36" customHeight="1"/>
    <row r="134" ht="20.25" customHeight="1"/>
    <row r="135" ht="20.25" customHeight="1"/>
    <row r="136" ht="20.25" customHeight="1"/>
    <row r="137" ht="20.25" customHeight="1"/>
    <row r="138" ht="36" customHeight="1"/>
    <row r="139" ht="20.25" customHeight="1"/>
    <row r="140" ht="20.25" customHeight="1"/>
    <row r="141" ht="20.25" customHeight="1"/>
    <row r="142" ht="20.25" customHeight="1"/>
    <row r="143" ht="36" customHeight="1"/>
    <row r="144" ht="20.25" customHeight="1"/>
    <row r="145" ht="20.25" customHeight="1"/>
    <row r="146" ht="20.25" customHeight="1"/>
    <row r="148" ht="36" customHeight="1"/>
    <row r="149" ht="20.25" customHeight="1"/>
    <row r="150" ht="20.25" customHeight="1"/>
    <row r="151" ht="20.25" customHeight="1"/>
    <row r="152" ht="20.25" customHeight="1"/>
    <row r="153" ht="36" customHeight="1"/>
    <row r="154" ht="20.25" customHeight="1"/>
    <row r="155" ht="20.25" customHeight="1"/>
    <row r="156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89B0-D68F-4B0F-B1C1-8855F707506E}">
  <sheetPr>
    <pageSetUpPr fitToPage="1"/>
  </sheetPr>
  <dimension ref="A2:E153"/>
  <sheetViews>
    <sheetView showGridLines="0" topLeftCell="A20" zoomScaleNormal="100" zoomScaleSheetLayoutView="90" workbookViewId="0">
      <selection activeCell="D33" sqref="D33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  <col min="8" max="8" width="19.73046875" bestFit="1" customWidth="1"/>
    <col min="9" max="10" width="23.265625" bestFit="1" customWidth="1"/>
  </cols>
  <sheetData>
    <row r="2" spans="1:4" ht="28.5" customHeight="1">
      <c r="B2" s="57" t="s">
        <v>1</v>
      </c>
      <c r="C2" s="57"/>
      <c r="D2" s="57"/>
    </row>
    <row r="3" spans="1:4">
      <c r="A3" s="5"/>
    </row>
    <row r="4" spans="1:4" ht="14.65" thickBot="1">
      <c r="B4" s="30"/>
      <c r="C4" s="30"/>
      <c r="D4" s="30"/>
    </row>
    <row r="5" spans="1:4" ht="46.5" customHeight="1" thickBot="1">
      <c r="A5" s="5"/>
      <c r="B5" s="19" t="s">
        <v>2</v>
      </c>
      <c r="C5" s="18" t="s">
        <v>3</v>
      </c>
      <c r="D5" s="18" t="s">
        <v>4</v>
      </c>
    </row>
    <row r="6" spans="1:4" ht="46.5" customHeight="1" thickBot="1">
      <c r="A6" s="5"/>
      <c r="B6" s="20" t="s">
        <v>13</v>
      </c>
      <c r="C6" s="45">
        <v>44352</v>
      </c>
      <c r="D6" s="45">
        <v>44382</v>
      </c>
    </row>
    <row r="7" spans="1:4" ht="46.5" customHeight="1" thickBot="1">
      <c r="A7" s="5"/>
      <c r="B7" s="20" t="s">
        <v>15</v>
      </c>
      <c r="C7" s="45">
        <v>44396</v>
      </c>
      <c r="D7" s="45">
        <v>44410</v>
      </c>
    </row>
    <row r="8" spans="1:4" ht="46.5" customHeight="1" thickBot="1">
      <c r="A8" s="5"/>
      <c r="B8" s="20" t="s">
        <v>17</v>
      </c>
      <c r="C8" s="45">
        <v>44452</v>
      </c>
      <c r="D8" s="45">
        <v>44459</v>
      </c>
    </row>
    <row r="9" spans="1:4" ht="46.5" customHeight="1" thickBot="1">
      <c r="A9" s="5"/>
      <c r="B9" s="20" t="s">
        <v>18</v>
      </c>
      <c r="C9" s="45">
        <v>44480</v>
      </c>
      <c r="D9" s="45">
        <v>44487</v>
      </c>
    </row>
    <row r="10" spans="1:4" ht="46.5" customHeight="1" thickBot="1">
      <c r="A10" s="5"/>
      <c r="B10" s="20" t="s">
        <v>19</v>
      </c>
      <c r="C10" s="45">
        <v>44487</v>
      </c>
      <c r="D10" s="45">
        <v>44502</v>
      </c>
    </row>
    <row r="11" spans="1:4" ht="46.5" customHeight="1" thickBot="1">
      <c r="A11" s="5"/>
      <c r="B11" s="20" t="s">
        <v>20</v>
      </c>
      <c r="C11" s="45">
        <v>44508</v>
      </c>
      <c r="D11" s="45">
        <v>44515</v>
      </c>
    </row>
    <row r="12" spans="1:4" ht="46.5" customHeight="1" thickBot="1">
      <c r="A12" s="5"/>
      <c r="B12" s="20" t="s">
        <v>21</v>
      </c>
      <c r="C12" s="45">
        <v>44543</v>
      </c>
      <c r="D12" s="45">
        <v>44550</v>
      </c>
    </row>
    <row r="13" spans="1:4" ht="46.5" customHeight="1" thickBot="1">
      <c r="A13" s="5"/>
      <c r="B13" s="20" t="s">
        <v>22</v>
      </c>
      <c r="C13" s="45">
        <v>44571</v>
      </c>
      <c r="D13" s="45">
        <v>44578</v>
      </c>
    </row>
    <row r="14" spans="1:4" ht="46.5" customHeight="1" thickBot="1">
      <c r="A14" s="5"/>
      <c r="B14" s="20" t="s">
        <v>23</v>
      </c>
      <c r="C14" s="45">
        <v>44585</v>
      </c>
      <c r="D14" s="45">
        <v>44599</v>
      </c>
    </row>
    <row r="15" spans="1:4" ht="46.5" customHeight="1" thickBot="1">
      <c r="A15" s="5"/>
      <c r="B15" s="20" t="s">
        <v>24</v>
      </c>
      <c r="C15" s="45">
        <v>44599</v>
      </c>
      <c r="D15" s="45">
        <v>44606</v>
      </c>
    </row>
    <row r="16" spans="1:4" ht="46.5" customHeight="1" thickBot="1">
      <c r="A16" s="5"/>
      <c r="B16" s="20" t="s">
        <v>80</v>
      </c>
      <c r="C16" s="45">
        <v>44634</v>
      </c>
      <c r="D16" s="45">
        <v>44641</v>
      </c>
    </row>
    <row r="17" spans="1:5" ht="35.25" customHeight="1" thickBot="1">
      <c r="A17" s="5"/>
      <c r="B17" s="20" t="s">
        <v>25</v>
      </c>
      <c r="C17" s="45">
        <v>44669</v>
      </c>
      <c r="D17" s="45">
        <v>44683</v>
      </c>
    </row>
    <row r="18" spans="1:5" ht="30.75" customHeight="1" thickBot="1">
      <c r="A18" s="5"/>
      <c r="B18" s="20" t="s">
        <v>81</v>
      </c>
      <c r="C18" s="45">
        <v>44662</v>
      </c>
      <c r="D18" s="45">
        <v>44670</v>
      </c>
    </row>
    <row r="19" spans="1:5" ht="30.75" customHeight="1" thickBot="1">
      <c r="A19" s="6"/>
      <c r="B19" s="20" t="s">
        <v>82</v>
      </c>
      <c r="C19" s="45">
        <v>44690</v>
      </c>
      <c r="D19" s="45">
        <v>44697</v>
      </c>
    </row>
    <row r="20" spans="1:5" ht="30.75" customHeight="1" thickBot="1">
      <c r="A20" s="5"/>
      <c r="B20" s="20" t="s">
        <v>83</v>
      </c>
      <c r="C20" s="45">
        <v>44716</v>
      </c>
      <c r="D20" s="45">
        <v>44746</v>
      </c>
    </row>
    <row r="21" spans="1:5" ht="30.75" customHeight="1" thickBot="1">
      <c r="A21" s="6"/>
      <c r="B21" s="20" t="s">
        <v>84</v>
      </c>
      <c r="C21" s="45">
        <v>44725</v>
      </c>
      <c r="D21" s="45">
        <v>44732</v>
      </c>
    </row>
    <row r="22" spans="1:5" ht="30.75" customHeight="1" thickBot="1">
      <c r="A22" s="5"/>
      <c r="B22" s="20" t="s">
        <v>85</v>
      </c>
      <c r="C22" s="45">
        <v>44753</v>
      </c>
      <c r="D22" s="45">
        <v>44760</v>
      </c>
    </row>
    <row r="23" spans="1:5" ht="30.75" customHeight="1" thickBot="1">
      <c r="A23" s="3"/>
      <c r="B23" s="20" t="s">
        <v>86</v>
      </c>
      <c r="C23" s="45">
        <v>44760</v>
      </c>
      <c r="D23" s="45">
        <v>44774</v>
      </c>
    </row>
    <row r="24" spans="1:5" ht="30.75" customHeight="1" thickBot="1">
      <c r="A24" s="2"/>
      <c r="B24" s="20" t="s">
        <v>87</v>
      </c>
      <c r="C24" s="45">
        <v>44781</v>
      </c>
      <c r="D24" s="45">
        <v>44788</v>
      </c>
    </row>
    <row r="25" spans="1:5" ht="30.75" customHeight="1" thickBot="1">
      <c r="A25" s="2"/>
      <c r="B25" s="20" t="s">
        <v>88</v>
      </c>
      <c r="C25" s="45">
        <v>44816</v>
      </c>
      <c r="D25" s="45">
        <v>44823</v>
      </c>
    </row>
    <row r="26" spans="1:5" ht="30.75" customHeight="1" thickBot="1">
      <c r="A26" s="7"/>
      <c r="B26" s="20" t="s">
        <v>89</v>
      </c>
      <c r="C26" s="45">
        <v>44844</v>
      </c>
      <c r="D26" s="45">
        <v>44851</v>
      </c>
    </row>
    <row r="27" spans="1:5" ht="30.75" customHeight="1" thickBot="1">
      <c r="A27" s="7"/>
      <c r="B27" s="20" t="s">
        <v>90</v>
      </c>
      <c r="C27" s="45">
        <v>44858</v>
      </c>
      <c r="D27" s="45">
        <v>44872</v>
      </c>
    </row>
    <row r="28" spans="1:5" ht="30.75" customHeight="1" thickBot="1">
      <c r="A28" s="5"/>
      <c r="B28" s="20" t="s">
        <v>91</v>
      </c>
      <c r="C28" s="45">
        <v>44879</v>
      </c>
      <c r="D28" s="45">
        <v>44886</v>
      </c>
    </row>
    <row r="29" spans="1:5" ht="30.75" customHeight="1" thickBot="1">
      <c r="A29" s="5"/>
      <c r="B29" s="20" t="s">
        <v>92</v>
      </c>
      <c r="C29" s="45">
        <v>44907</v>
      </c>
      <c r="D29" s="45">
        <v>44914</v>
      </c>
      <c r="E29" s="52"/>
    </row>
    <row r="30" spans="1:5" ht="30.75" customHeight="1" thickBot="1">
      <c r="A30" s="1"/>
      <c r="B30" s="20" t="s">
        <v>93</v>
      </c>
      <c r="C30" s="45">
        <v>44935</v>
      </c>
      <c r="D30" s="45">
        <v>44942</v>
      </c>
    </row>
    <row r="31" spans="1:5" ht="30.75" customHeight="1" thickBot="1">
      <c r="A31" s="2"/>
      <c r="B31" s="20" t="s">
        <v>94</v>
      </c>
      <c r="C31" s="45">
        <v>44949</v>
      </c>
      <c r="D31" s="45">
        <v>44963</v>
      </c>
    </row>
    <row r="32" spans="1:5" ht="30.75" customHeight="1" thickBot="1">
      <c r="A32" s="5"/>
      <c r="B32" s="20" t="s">
        <v>95</v>
      </c>
      <c r="C32" s="45">
        <v>44963</v>
      </c>
      <c r="D32" s="45">
        <v>44970</v>
      </c>
    </row>
    <row r="33" spans="1:4" ht="30.75" customHeight="1" thickBot="1">
      <c r="A33" s="5"/>
      <c r="B33" s="20" t="s">
        <v>96</v>
      </c>
      <c r="C33" s="45">
        <v>45033</v>
      </c>
      <c r="D33" s="45">
        <v>45048</v>
      </c>
    </row>
    <row r="34" spans="1:4">
      <c r="A34" s="5"/>
    </row>
    <row r="35" spans="1:4">
      <c r="A35" s="2"/>
    </row>
    <row r="36" spans="1:4">
      <c r="A36" s="2"/>
    </row>
    <row r="37" spans="1:4">
      <c r="A37" s="2"/>
    </row>
    <row r="38" spans="1:4">
      <c r="A38" s="2"/>
    </row>
    <row r="39" spans="1:4">
      <c r="A39" s="2"/>
    </row>
    <row r="40" spans="1:4">
      <c r="A40" s="2"/>
    </row>
    <row r="41" spans="1:4">
      <c r="A41" s="2"/>
    </row>
    <row r="42" spans="1:4">
      <c r="A42" s="2"/>
    </row>
    <row r="43" spans="1:4">
      <c r="A43" s="2"/>
    </row>
    <row r="44" spans="1:4">
      <c r="A44" s="2"/>
    </row>
    <row r="45" spans="1:4">
      <c r="A45" s="2"/>
    </row>
    <row r="46" spans="1:4">
      <c r="A46" s="2"/>
    </row>
    <row r="47" spans="1:4">
      <c r="A47" s="2"/>
    </row>
    <row r="48" spans="1:4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3" spans="1:1">
      <c r="A153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8BF8-361B-4626-8076-19DFC7BBBEED}">
  <sheetPr>
    <pageSetUpPr fitToPage="1"/>
  </sheetPr>
  <dimension ref="A2:E132"/>
  <sheetViews>
    <sheetView showGridLines="0" zoomScaleNormal="100" zoomScaleSheetLayoutView="90" workbookViewId="0">
      <selection activeCell="D6" sqref="D6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  <col min="10" max="10" width="22.265625" bestFit="1" customWidth="1"/>
    <col min="11" max="12" width="30.265625" bestFit="1" customWidth="1"/>
  </cols>
  <sheetData>
    <row r="2" spans="1:4" ht="28.5" customHeight="1">
      <c r="B2" s="57" t="s">
        <v>1</v>
      </c>
      <c r="C2" s="57"/>
      <c r="D2" s="57"/>
    </row>
    <row r="3" spans="1:4">
      <c r="A3" s="5"/>
    </row>
    <row r="4" spans="1:4" ht="14.65" thickBot="1">
      <c r="B4" s="30"/>
      <c r="C4" s="30"/>
      <c r="D4" s="30"/>
    </row>
    <row r="5" spans="1:4" ht="46.5" customHeight="1" thickBot="1">
      <c r="A5" s="5"/>
      <c r="B5" s="19" t="s">
        <v>2</v>
      </c>
      <c r="C5" s="18" t="s">
        <v>3</v>
      </c>
      <c r="D5" s="18" t="s">
        <v>4</v>
      </c>
    </row>
    <row r="6" spans="1:4" ht="30.75" customHeight="1" thickBot="1">
      <c r="A6" s="5"/>
      <c r="B6" s="20" t="s">
        <v>95</v>
      </c>
      <c r="C6" s="45">
        <v>44963</v>
      </c>
      <c r="D6" s="45">
        <v>44970</v>
      </c>
    </row>
    <row r="7" spans="1:4" ht="30.75" customHeight="1" thickBot="1">
      <c r="A7" s="5"/>
      <c r="B7" s="20" t="s">
        <v>97</v>
      </c>
      <c r="C7" s="45">
        <v>44998</v>
      </c>
      <c r="D7" s="45">
        <v>45005</v>
      </c>
    </row>
    <row r="8" spans="1:4" ht="30.75" customHeight="1" thickBot="1">
      <c r="A8" s="6"/>
      <c r="B8" s="20" t="s">
        <v>96</v>
      </c>
      <c r="C8" s="45">
        <v>45033</v>
      </c>
      <c r="D8" s="45">
        <v>45048</v>
      </c>
    </row>
    <row r="9" spans="1:4" ht="30.75" customHeight="1" thickBot="1">
      <c r="A9" s="5"/>
      <c r="B9" s="20" t="s">
        <v>98</v>
      </c>
      <c r="C9" s="45">
        <v>45026</v>
      </c>
      <c r="D9" s="45">
        <v>45033</v>
      </c>
    </row>
    <row r="10" spans="1:4" ht="30.75" customHeight="1" thickBot="1">
      <c r="A10" s="6"/>
      <c r="B10" s="20" t="s">
        <v>99</v>
      </c>
      <c r="C10" s="45">
        <v>45054</v>
      </c>
      <c r="D10" s="45">
        <v>45061</v>
      </c>
    </row>
    <row r="11" spans="1:4" ht="30.75" customHeight="1" thickBot="1">
      <c r="A11" s="5"/>
      <c r="B11" s="20" t="s">
        <v>100</v>
      </c>
      <c r="C11" s="45">
        <v>45080</v>
      </c>
      <c r="D11" s="45">
        <v>45110</v>
      </c>
    </row>
    <row r="12" spans="1:4" ht="30.75" customHeight="1" thickBot="1">
      <c r="A12" s="3"/>
      <c r="B12" s="20" t="s">
        <v>101</v>
      </c>
      <c r="C12" s="45">
        <v>45089</v>
      </c>
      <c r="D12" s="45">
        <v>45096</v>
      </c>
    </row>
    <row r="13" spans="1:4" ht="30.75" customHeight="1" thickBot="1">
      <c r="A13" s="2"/>
      <c r="B13" s="20" t="s">
        <v>102</v>
      </c>
      <c r="C13" s="45">
        <v>45117</v>
      </c>
      <c r="D13" s="45">
        <v>45124</v>
      </c>
    </row>
    <row r="14" spans="1:4" ht="30.75" customHeight="1" thickBot="1">
      <c r="A14" s="2"/>
      <c r="B14" s="20" t="s">
        <v>86</v>
      </c>
      <c r="C14" s="45">
        <v>45131</v>
      </c>
      <c r="D14" s="45">
        <v>45145</v>
      </c>
    </row>
    <row r="15" spans="1:4" ht="30.75" customHeight="1" thickBot="1">
      <c r="A15" s="7"/>
      <c r="B15" s="20" t="s">
        <v>103</v>
      </c>
      <c r="C15" s="45">
        <v>45152</v>
      </c>
      <c r="D15" s="45">
        <v>45159</v>
      </c>
    </row>
    <row r="16" spans="1:4" ht="30.75" customHeight="1" thickBot="1">
      <c r="A16" s="7"/>
      <c r="B16" s="20" t="s">
        <v>104</v>
      </c>
      <c r="C16" s="45">
        <v>45180</v>
      </c>
      <c r="D16" s="45">
        <v>45187</v>
      </c>
    </row>
    <row r="17" spans="1:5" ht="30.75" customHeight="1" thickBot="1">
      <c r="A17" s="5"/>
      <c r="B17" s="20" t="s">
        <v>105</v>
      </c>
      <c r="C17" s="45">
        <v>45208</v>
      </c>
      <c r="D17" s="45">
        <v>45215</v>
      </c>
    </row>
    <row r="18" spans="1:5" ht="30.75" customHeight="1" thickBot="1">
      <c r="A18" s="5"/>
      <c r="B18" s="20" t="s">
        <v>106</v>
      </c>
      <c r="C18" s="45">
        <v>45222</v>
      </c>
      <c r="D18" s="45">
        <v>45236</v>
      </c>
      <c r="E18" s="52"/>
    </row>
    <row r="19" spans="1:5" ht="30.75" customHeight="1" thickBot="1">
      <c r="A19" s="1"/>
      <c r="B19" s="20" t="s">
        <v>107</v>
      </c>
      <c r="C19" s="45">
        <v>45243</v>
      </c>
      <c r="D19" s="45">
        <v>45250</v>
      </c>
    </row>
    <row r="20" spans="1:5" ht="30.75" customHeight="1" thickBot="1">
      <c r="A20" s="2"/>
      <c r="B20" s="20" t="s">
        <v>108</v>
      </c>
      <c r="C20" s="45">
        <v>45271</v>
      </c>
      <c r="D20" s="45">
        <v>45278</v>
      </c>
    </row>
    <row r="21" spans="1:5" ht="30.75" customHeight="1" thickBot="1">
      <c r="A21" s="5"/>
      <c r="B21" s="20" t="s">
        <v>109</v>
      </c>
      <c r="C21" s="45">
        <v>45299</v>
      </c>
      <c r="D21" s="45">
        <v>45306</v>
      </c>
    </row>
    <row r="22" spans="1:5" ht="30.75" customHeight="1" thickBot="1">
      <c r="A22" s="5"/>
      <c r="B22" s="20" t="s">
        <v>110</v>
      </c>
      <c r="C22" s="45">
        <v>45313</v>
      </c>
      <c r="D22" s="45">
        <v>45327</v>
      </c>
    </row>
    <row r="23" spans="1:5" ht="33" customHeight="1" thickBot="1">
      <c r="A23" s="5"/>
      <c r="B23" s="20" t="s">
        <v>111</v>
      </c>
      <c r="C23" s="45">
        <v>45334</v>
      </c>
      <c r="D23" s="45">
        <v>45341</v>
      </c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32" spans="1:1">
      <c r="A13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S29"/>
  <sheetViews>
    <sheetView showGridLines="0" zoomScaleNormal="100" zoomScaleSheetLayoutView="86" workbookViewId="0">
      <selection activeCell="F29" sqref="F29"/>
    </sheetView>
  </sheetViews>
  <sheetFormatPr baseColWidth="10" defaultColWidth="11.3984375" defaultRowHeight="13.5"/>
  <cols>
    <col min="1" max="2" width="7.3984375" style="9" customWidth="1"/>
    <col min="3" max="3" width="69" style="9" bestFit="1" customWidth="1"/>
    <col min="4" max="5" width="37.73046875" style="9" customWidth="1"/>
    <col min="6" max="9" width="19.73046875" style="9" bestFit="1" customWidth="1"/>
    <col min="10" max="11" width="7.265625" style="9" customWidth="1"/>
    <col min="12" max="12" width="14.265625" style="9" bestFit="1" customWidth="1"/>
    <col min="13" max="14" width="7.265625" style="9" customWidth="1"/>
    <col min="15" max="19" width="18.3984375" style="9" bestFit="1" customWidth="1"/>
    <col min="20" max="16384" width="11.3984375" style="9"/>
  </cols>
  <sheetData>
    <row r="1" spans="1:19" ht="33.75" customHeight="1">
      <c r="C1" s="80" t="s">
        <v>112</v>
      </c>
      <c r="D1" s="80"/>
      <c r="E1" s="80"/>
      <c r="F1" s="80"/>
      <c r="G1" s="80"/>
      <c r="H1" s="80"/>
      <c r="I1" s="80"/>
      <c r="J1" s="51"/>
      <c r="K1" s="51"/>
      <c r="L1" s="24"/>
      <c r="M1" s="24"/>
      <c r="N1" s="24"/>
      <c r="O1" s="24"/>
    </row>
    <row r="2" spans="1:19" ht="14.25" customHeight="1">
      <c r="C2" s="80"/>
      <c r="D2" s="80"/>
      <c r="E2" s="80"/>
      <c r="F2" s="80"/>
      <c r="G2" s="80"/>
      <c r="H2" s="80"/>
      <c r="I2" s="80"/>
    </row>
    <row r="3" spans="1:19" ht="15" customHeight="1">
      <c r="A3" s="25"/>
      <c r="C3" s="64" t="s">
        <v>44</v>
      </c>
      <c r="D3" s="64"/>
      <c r="E3" s="64"/>
      <c r="F3" s="64"/>
      <c r="G3" s="64"/>
      <c r="H3" s="64"/>
      <c r="I3" s="64"/>
    </row>
    <row r="4" spans="1:19" ht="15" customHeight="1">
      <c r="A4" s="25"/>
      <c r="C4" s="64"/>
      <c r="D4" s="64"/>
      <c r="E4" s="64"/>
      <c r="F4" s="64"/>
      <c r="G4" s="64"/>
      <c r="H4" s="64"/>
      <c r="I4" s="64"/>
    </row>
    <row r="5" spans="1:19" ht="15" customHeight="1" thickBot="1">
      <c r="A5" s="25"/>
      <c r="C5" s="10"/>
    </row>
    <row r="6" spans="1:19" s="10" customFormat="1" ht="15.4" thickTop="1" thickBot="1">
      <c r="A6" s="9"/>
      <c r="B6" s="9"/>
      <c r="C6" s="26" t="s">
        <v>67</v>
      </c>
      <c r="D6" s="82" t="s">
        <v>46</v>
      </c>
      <c r="E6" s="82"/>
      <c r="F6" s="9"/>
      <c r="G6" s="9"/>
      <c r="H6" s="9"/>
      <c r="I6" s="9"/>
      <c r="J6" s="9"/>
      <c r="K6" s="9"/>
      <c r="L6" s="9"/>
      <c r="M6" s="9"/>
      <c r="N6" s="9"/>
      <c r="O6" s="38"/>
      <c r="P6" s="38"/>
      <c r="Q6" s="38"/>
      <c r="R6" s="38"/>
      <c r="S6" s="38"/>
    </row>
    <row r="7" spans="1:19" ht="16.5" customHeight="1" thickTop="1" thickBot="1">
      <c r="C7" s="14" t="s">
        <v>47</v>
      </c>
      <c r="D7" s="81" t="s">
        <v>113</v>
      </c>
      <c r="E7" s="81"/>
      <c r="F7" s="43" t="s">
        <v>114</v>
      </c>
      <c r="G7" s="43" t="s">
        <v>115</v>
      </c>
      <c r="H7" s="43" t="s">
        <v>116</v>
      </c>
      <c r="I7" s="43" t="s">
        <v>117</v>
      </c>
      <c r="O7" s="37"/>
      <c r="P7" s="37"/>
      <c r="Q7" s="37"/>
      <c r="R7" s="37"/>
      <c r="S7" s="37"/>
    </row>
    <row r="8" spans="1:19" ht="16.5" customHeight="1" thickTop="1" thickBot="1">
      <c r="C8" s="15" t="s">
        <v>53</v>
      </c>
      <c r="D8" s="58">
        <v>72187200</v>
      </c>
      <c r="E8" s="59"/>
      <c r="F8" s="48">
        <v>72187200</v>
      </c>
      <c r="G8" s="48">
        <v>72187200</v>
      </c>
      <c r="H8" s="48">
        <v>72187200</v>
      </c>
      <c r="I8" s="46">
        <v>72187200</v>
      </c>
      <c r="L8" s="35"/>
      <c r="O8" s="37"/>
      <c r="P8" s="37"/>
      <c r="Q8" s="37"/>
      <c r="R8" s="37"/>
      <c r="S8" s="37"/>
    </row>
    <row r="9" spans="1:19" ht="16.5" customHeight="1" thickTop="1" thickBot="1">
      <c r="C9" s="15" t="s">
        <v>54</v>
      </c>
      <c r="D9" s="58">
        <v>8002000</v>
      </c>
      <c r="E9" s="59"/>
      <c r="F9" s="46" t="s">
        <v>118</v>
      </c>
      <c r="G9" s="47" t="s">
        <v>118</v>
      </c>
      <c r="H9" s="47" t="s">
        <v>118</v>
      </c>
      <c r="I9" s="47" t="s">
        <v>118</v>
      </c>
    </row>
    <row r="10" spans="1:19" s="10" customFormat="1" ht="16.5" customHeight="1" thickTop="1" thickBot="1">
      <c r="A10" s="9"/>
      <c r="B10" s="9"/>
      <c r="C10" s="15" t="s">
        <v>55</v>
      </c>
      <c r="D10" s="58">
        <f>INT(D8/24/1.0026)</f>
        <v>3000000</v>
      </c>
      <c r="E10" s="59"/>
      <c r="F10" s="48">
        <f>INT(F8/24/1.0026)</f>
        <v>3000000</v>
      </c>
      <c r="G10" s="48">
        <f t="shared" ref="G10:I10" si="0">INT(G8/24/1.0026)</f>
        <v>3000000</v>
      </c>
      <c r="H10" s="48">
        <f t="shared" si="0"/>
        <v>3000000</v>
      </c>
      <c r="I10" s="46">
        <f t="shared" si="0"/>
        <v>3000000</v>
      </c>
      <c r="K10" s="9"/>
      <c r="L10" s="9"/>
      <c r="M10" s="9"/>
      <c r="N10" s="9"/>
      <c r="O10" s="9"/>
    </row>
    <row r="11" spans="1:19" ht="16.5" customHeight="1" thickTop="1" thickBot="1">
      <c r="C11" s="15" t="s">
        <v>56</v>
      </c>
      <c r="D11" s="58">
        <f>ROUND(D9/24/1.0026,0)</f>
        <v>332552</v>
      </c>
      <c r="E11" s="59"/>
      <c r="F11" s="46" t="s">
        <v>118</v>
      </c>
      <c r="G11" s="47" t="s">
        <v>118</v>
      </c>
      <c r="H11" s="47" t="s">
        <v>118</v>
      </c>
      <c r="I11" s="47" t="s">
        <v>118</v>
      </c>
    </row>
    <row r="12" spans="1:19" ht="16.5" customHeight="1" thickTop="1" thickBot="1">
      <c r="C12" s="15" t="s">
        <v>57</v>
      </c>
      <c r="D12" s="60">
        <f>D9/D8</f>
        <v>0.11085067712835517</v>
      </c>
      <c r="E12" s="61"/>
      <c r="F12" s="49">
        <v>0</v>
      </c>
      <c r="G12" s="49">
        <v>0</v>
      </c>
      <c r="H12" s="49">
        <v>0</v>
      </c>
      <c r="I12" s="49">
        <v>0</v>
      </c>
      <c r="O12" s="38"/>
      <c r="P12" s="38"/>
      <c r="Q12" s="38"/>
      <c r="R12" s="38"/>
      <c r="S12" s="38"/>
    </row>
    <row r="13" spans="1:19" ht="20.25" customHeight="1" thickTop="1" thickBot="1">
      <c r="O13" s="37"/>
      <c r="P13" s="37"/>
      <c r="Q13" s="37"/>
      <c r="R13" s="37"/>
      <c r="S13" s="37"/>
    </row>
    <row r="14" spans="1:19" ht="41.25" thickTop="1" thickBot="1">
      <c r="C14" s="15" t="s">
        <v>58</v>
      </c>
      <c r="D14" s="43" t="s">
        <v>119</v>
      </c>
      <c r="E14" s="43" t="s">
        <v>120</v>
      </c>
      <c r="O14" s="37"/>
      <c r="P14" s="37"/>
      <c r="Q14" s="37"/>
      <c r="R14" s="37"/>
      <c r="S14" s="37"/>
    </row>
    <row r="15" spans="1:19" ht="14.25" thickTop="1" thickBot="1">
      <c r="C15" s="15" t="s">
        <v>121</v>
      </c>
      <c r="D15" s="16">
        <v>403.50238559999997</v>
      </c>
      <c r="E15" s="23">
        <v>0.16769000000000001</v>
      </c>
    </row>
    <row r="16" spans="1:19" ht="14.25" thickTop="1" thickBot="1">
      <c r="C16" s="15" t="s">
        <v>62</v>
      </c>
      <c r="D16" s="17" t="s">
        <v>118</v>
      </c>
      <c r="E16" s="17" t="s">
        <v>118</v>
      </c>
    </row>
    <row r="17" spans="3:12" ht="14.25" thickTop="1" thickBot="1"/>
    <row r="18" spans="3:12" ht="15.4" thickTop="1" thickBot="1">
      <c r="C18" s="26" t="s">
        <v>67</v>
      </c>
      <c r="D18" s="82" t="s">
        <v>63</v>
      </c>
      <c r="E18" s="82"/>
      <c r="L18" s="36"/>
    </row>
    <row r="19" spans="3:12" ht="16.5" customHeight="1" thickTop="1" thickBot="1">
      <c r="C19" s="14" t="s">
        <v>47</v>
      </c>
      <c r="D19" s="81" t="s">
        <v>113</v>
      </c>
      <c r="E19" s="81"/>
      <c r="F19" s="43" t="s">
        <v>114</v>
      </c>
      <c r="G19" s="43" t="s">
        <v>115</v>
      </c>
      <c r="H19" s="43" t="s">
        <v>116</v>
      </c>
      <c r="I19" s="43" t="s">
        <v>117</v>
      </c>
    </row>
    <row r="20" spans="3:12" ht="16.5" customHeight="1" thickTop="1" thickBot="1">
      <c r="C20" s="15" t="s">
        <v>53</v>
      </c>
      <c r="D20" s="58">
        <v>127936941</v>
      </c>
      <c r="E20" s="59"/>
      <c r="F20" s="48">
        <v>129936960</v>
      </c>
      <c r="G20" s="48">
        <v>129936960</v>
      </c>
      <c r="H20" s="46">
        <v>129936960</v>
      </c>
      <c r="I20" s="46">
        <v>129936960</v>
      </c>
    </row>
    <row r="21" spans="3:12" ht="16.5" customHeight="1" thickTop="1" thickBot="1">
      <c r="C21" s="15" t="s">
        <v>54</v>
      </c>
      <c r="D21" s="58">
        <v>2257750</v>
      </c>
      <c r="E21" s="59"/>
      <c r="F21" s="46" t="s">
        <v>118</v>
      </c>
      <c r="G21" s="47" t="s">
        <v>118</v>
      </c>
      <c r="H21" s="47" t="s">
        <v>118</v>
      </c>
      <c r="I21" s="47" t="s">
        <v>118</v>
      </c>
    </row>
    <row r="22" spans="3:12" ht="16.5" customHeight="1" thickTop="1" thickBot="1">
      <c r="C22" s="15" t="s">
        <v>55</v>
      </c>
      <c r="D22" s="58">
        <f>INT(D20/24/1.0026)</f>
        <v>5316881</v>
      </c>
      <c r="E22" s="59"/>
      <c r="F22" s="48">
        <f>INT(F20/24/1.0026)</f>
        <v>5400000</v>
      </c>
      <c r="G22" s="48">
        <f t="shared" ref="G22:I22" si="1">INT(G20/24/1.0026)</f>
        <v>5400000</v>
      </c>
      <c r="H22" s="48">
        <f t="shared" si="1"/>
        <v>5400000</v>
      </c>
      <c r="I22" s="46">
        <f t="shared" si="1"/>
        <v>5400000</v>
      </c>
    </row>
    <row r="23" spans="3:12" ht="16.5" customHeight="1" thickTop="1" thickBot="1">
      <c r="C23" s="15" t="s">
        <v>56</v>
      </c>
      <c r="D23" s="58">
        <f>ROUND(D21/24/1.0026,0)</f>
        <v>93829</v>
      </c>
      <c r="E23" s="59"/>
      <c r="F23" s="46" t="s">
        <v>118</v>
      </c>
      <c r="G23" s="47" t="s">
        <v>118</v>
      </c>
      <c r="H23" s="47" t="s">
        <v>118</v>
      </c>
      <c r="I23" s="47" t="s">
        <v>118</v>
      </c>
    </row>
    <row r="24" spans="3:12" ht="16.5" customHeight="1" thickTop="1" thickBot="1">
      <c r="C24" s="15" t="s">
        <v>57</v>
      </c>
      <c r="D24" s="60">
        <f>D23/D22</f>
        <v>1.7647376347147886E-2</v>
      </c>
      <c r="E24" s="61"/>
      <c r="F24" s="49">
        <v>0</v>
      </c>
      <c r="G24" s="49">
        <v>0</v>
      </c>
      <c r="H24" s="49">
        <v>0</v>
      </c>
      <c r="I24" s="49">
        <v>0</v>
      </c>
    </row>
    <row r="25" spans="3:12" ht="14.25" thickTop="1" thickBot="1"/>
    <row r="26" spans="3:12" ht="41.25" thickTop="1" thickBot="1">
      <c r="C26" s="15" t="s">
        <v>58</v>
      </c>
      <c r="D26" s="43" t="s">
        <v>119</v>
      </c>
      <c r="E26" s="43" t="s">
        <v>120</v>
      </c>
    </row>
    <row r="27" spans="3:12" ht="14.25" thickTop="1" thickBot="1">
      <c r="C27" s="15" t="s">
        <v>121</v>
      </c>
      <c r="D27" s="16">
        <v>591.24685535999993</v>
      </c>
      <c r="E27" s="23">
        <v>0.24571399999999999</v>
      </c>
    </row>
    <row r="28" spans="3:12" ht="14.25" thickTop="1" thickBot="1">
      <c r="C28" s="15" t="s">
        <v>62</v>
      </c>
      <c r="D28" s="17" t="s">
        <v>118</v>
      </c>
      <c r="E28" s="17" t="s">
        <v>118</v>
      </c>
    </row>
    <row r="29" spans="3:12" ht="13.9" thickTop="1"/>
  </sheetData>
  <mergeCells count="16">
    <mergeCell ref="D9:E9"/>
    <mergeCell ref="C1:I2"/>
    <mergeCell ref="C3:I4"/>
    <mergeCell ref="D6:E6"/>
    <mergeCell ref="D7:E7"/>
    <mergeCell ref="D8:E8"/>
    <mergeCell ref="D21:E21"/>
    <mergeCell ref="D22:E22"/>
    <mergeCell ref="D23:E23"/>
    <mergeCell ref="D24:E24"/>
    <mergeCell ref="D10:E10"/>
    <mergeCell ref="D11:E11"/>
    <mergeCell ref="D12:E12"/>
    <mergeCell ref="D18:E18"/>
    <mergeCell ref="D19:E19"/>
    <mergeCell ref="D20:E20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160A73826A5C4BA53B5F2F5899BEBB" ma:contentTypeVersion="13" ma:contentTypeDescription="Crear nuevo documento." ma:contentTypeScope="" ma:versionID="26776969c11cbeba269b986415d01b6c">
  <xsd:schema xmlns:xsd="http://www.w3.org/2001/XMLSchema" xmlns:xs="http://www.w3.org/2001/XMLSchema" xmlns:p="http://schemas.microsoft.com/office/2006/metadata/properties" xmlns:ns2="14c42590-3eea-4d8b-8e15-77f5e80a6093" xmlns:ns3="102df1ee-6b2d-433e-986d-98b99d0ce0de" targetNamespace="http://schemas.microsoft.com/office/2006/metadata/properties" ma:root="true" ma:fieldsID="2b06580942d120c22f9c347af4d35768" ns2:_="" ns3:_="">
    <xsd:import namespace="14c42590-3eea-4d8b-8e15-77f5e80a6093"/>
    <xsd:import namespace="102df1ee-6b2d-433e-986d-98b99d0ce0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42590-3eea-4d8b-8e15-77f5e80a60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df1ee-6b2d-433e-986d-98b99d0ce0d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E0A32E-5B65-4221-B272-301AFF513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42590-3eea-4d8b-8e15-77f5e80a6093"/>
    <ds:schemaRef ds:uri="102df1ee-6b2d-433e-986d-98b99d0c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77EE66-3553-4E1E-BF43-C1CF08DAAA36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102df1ee-6b2d-433e-986d-98b99d0ce0de"/>
    <ds:schemaRef ds:uri="14c42590-3eea-4d8b-8e15-77f5e80a609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D1B3BD-1E8A-4C7F-9FDA-94D5037E6B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15</vt:i4>
      </vt:variant>
    </vt:vector>
  </HeadingPairs>
  <TitlesOfParts>
    <vt:vector size="66" baseType="lpstr">
      <vt:lpstr>Main Page</vt:lpstr>
      <vt:lpstr>2021 Gas Year Auction Calendar</vt:lpstr>
      <vt:lpstr>Calendar</vt:lpstr>
      <vt:lpstr>Yearly Prod. Template</vt:lpstr>
      <vt:lpstr>Quarterly Prod. Template</vt:lpstr>
      <vt:lpstr>Monthly Prod. Template</vt:lpstr>
      <vt:lpstr>21-22 Gas Year Auction Calen</vt:lpstr>
      <vt:lpstr>22-23 Gas Year Auction Calen</vt:lpstr>
      <vt:lpstr>Yearly Product 2021</vt:lpstr>
      <vt:lpstr>Quarterly Product (1) 2021</vt:lpstr>
      <vt:lpstr>Monthly Product Oct. 2021</vt:lpstr>
      <vt:lpstr>Monthly Product Nov. 2021</vt:lpstr>
      <vt:lpstr>Quarterly Product (2) 2021</vt:lpstr>
      <vt:lpstr>Monthly Product Dec. 2021</vt:lpstr>
      <vt:lpstr>Monthly Product Jan. 2022</vt:lpstr>
      <vt:lpstr>Monthly Product Feb. 2022</vt:lpstr>
      <vt:lpstr>Quarterly Product (3) 2021</vt:lpstr>
      <vt:lpstr>Monthly Product Mar. 2022</vt:lpstr>
      <vt:lpstr>Monthly Product Apr. 2022</vt:lpstr>
      <vt:lpstr>Monthly Product May. 2022</vt:lpstr>
      <vt:lpstr>Quarterly Product (4) 2021</vt:lpstr>
      <vt:lpstr>Monthly Product Jun. 2022</vt:lpstr>
      <vt:lpstr>Yearly Product 2022</vt:lpstr>
      <vt:lpstr>Monthly Product Jul. 2022</vt:lpstr>
      <vt:lpstr>Monthly Product Aug. 2022</vt:lpstr>
      <vt:lpstr>Quaterly Product (1) 2022</vt:lpstr>
      <vt:lpstr>Monthly Product Sep. 2022</vt:lpstr>
      <vt:lpstr>Monthly Product Oct. 2022</vt:lpstr>
      <vt:lpstr>Monthly Product Nov. 2022</vt:lpstr>
      <vt:lpstr>Quaterly Product (2) 2022</vt:lpstr>
      <vt:lpstr>Monthly Product Dec. 2022</vt:lpstr>
      <vt:lpstr>Monthly Product Jan. 2023</vt:lpstr>
      <vt:lpstr>Monthly Product Feb. 2023</vt:lpstr>
      <vt:lpstr>Quaterly Product (3) 2023</vt:lpstr>
      <vt:lpstr>Monthly Product Mar. 2023</vt:lpstr>
      <vt:lpstr>Monthly Product Apr. 2023</vt:lpstr>
      <vt:lpstr>Monthly Product May. 2023</vt:lpstr>
      <vt:lpstr>Quaterly Product (4) 2023</vt:lpstr>
      <vt:lpstr>Monthly Product Jun. 2023</vt:lpstr>
      <vt:lpstr>Yearly Product 2023</vt:lpstr>
      <vt:lpstr>Monthly Product Jul. 2023</vt:lpstr>
      <vt:lpstr>Monthly Product Aug. 2023</vt:lpstr>
      <vt:lpstr>Quaterly Product (1) 2023</vt:lpstr>
      <vt:lpstr>Monthly Product Sep. 2023</vt:lpstr>
      <vt:lpstr>Monthly Product Oct. 2023</vt:lpstr>
      <vt:lpstr>Monthly Product Nov. 2023</vt:lpstr>
      <vt:lpstr>Quaterly Product (2) 2023</vt:lpstr>
      <vt:lpstr>Monthly Product Dec. 2023</vt:lpstr>
      <vt:lpstr>Monthly Product Jan. 2024</vt:lpstr>
      <vt:lpstr>Monthly Product Feb. 2024</vt:lpstr>
      <vt:lpstr>Quaterly Product (3) 2024</vt:lpstr>
      <vt:lpstr>'2021 Gas Year Auction Calendar'!Área_de_impresión</vt:lpstr>
      <vt:lpstr>'21-22 Gas Year Auction Calen'!Área_de_impresión</vt:lpstr>
      <vt:lpstr>'22-23 Gas Year Auction Calen'!Área_de_impresión</vt:lpstr>
      <vt:lpstr>Calendar!Área_de_impresión</vt:lpstr>
      <vt:lpstr>'Main Page'!Área_de_impresión</vt:lpstr>
      <vt:lpstr>'Yearly Prod. Template'!Área_de_impresión</vt:lpstr>
      <vt:lpstr>'Yearly Product 2021'!Área_de_impresión</vt:lpstr>
      <vt:lpstr>'Yearly Product 2022'!Área_de_impresión</vt:lpstr>
      <vt:lpstr>'2021 Gas Year Auction Calendar'!Títulos_a_imprimir</vt:lpstr>
      <vt:lpstr>'21-22 Gas Year Auction Calen'!Títulos_a_imprimir</vt:lpstr>
      <vt:lpstr>'22-23 Gas Year Auction Calen'!Títulos_a_imprimir</vt:lpstr>
      <vt:lpstr>Calendar!Títulos_a_imprimir</vt:lpstr>
      <vt:lpstr>'Yearly Prod. Template'!Títulos_a_imprimir</vt:lpstr>
      <vt:lpstr>'Yearly Product 2021'!Títulos_a_imprimir</vt:lpstr>
      <vt:lpstr>'Yearly Product 2022'!Títulos_a_imprimir</vt:lpstr>
    </vt:vector>
  </TitlesOfParts>
  <Manager/>
  <Company>Enagas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</dc:creator>
  <cp:keywords/>
  <dc:description/>
  <cp:lastModifiedBy>GLAC</cp:lastModifiedBy>
  <cp:revision/>
  <dcterms:created xsi:type="dcterms:W3CDTF">2013-06-06T07:32:07Z</dcterms:created>
  <dcterms:modified xsi:type="dcterms:W3CDTF">2024-02-06T09:16:29Z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0x0101007E160A73826A5C4BA53B5F2F5899BEBB</vt:lpwstr>
  </property>
</Properties>
</file>